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/>
  <mc:AlternateContent xmlns:mc="http://schemas.openxmlformats.org/markup-compatibility/2006">
    <mc:Choice Requires="x15">
      <x15ac:absPath xmlns:x15ac="http://schemas.microsoft.com/office/spreadsheetml/2010/11/ac" url="/Users/Pesk/Desktop/Work In Progress/001CRER/001 Ranking Regionale 2018 5:"/>
    </mc:Choice>
  </mc:AlternateContent>
  <xr:revisionPtr revIDLastSave="0" documentId="13_ncr:1_{21C12C1A-E6F4-6A4C-A53A-6E6373030FE3}" xr6:coauthVersionLast="36" xr6:coauthVersionMax="36" xr10:uidLastSave="{00000000-0000-0000-0000-000000000000}"/>
  <bookViews>
    <workbookView xWindow="520" yWindow="460" windowWidth="28020" windowHeight="15740" tabRatio="500" activeTab="1" xr2:uid="{00000000-000D-0000-FFFF-FFFF00000000}"/>
  </bookViews>
  <sheets>
    <sheet name="SE" sheetId="1" r:id="rId1"/>
    <sheet name="JU" sheetId="5" r:id="rId2"/>
    <sheet name="CAD" sheetId="2" r:id="rId3"/>
    <sheet name="ESO" sheetId="4" r:id="rId4"/>
  </sheets>
  <calcPr calcId="1790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73" i="1" l="1"/>
  <c r="Z73" i="5"/>
  <c r="Z74" i="5"/>
  <c r="P74" i="1"/>
  <c r="T78" i="1"/>
  <c r="P78" i="1"/>
  <c r="P21" i="1"/>
  <c r="Z35" i="5"/>
  <c r="Z18" i="5"/>
  <c r="P17" i="1"/>
  <c r="P19" i="1"/>
  <c r="P12" i="1"/>
  <c r="Z14" i="5"/>
  <c r="V128" i="2" l="1"/>
  <c r="J78" i="4"/>
  <c r="J70" i="4"/>
  <c r="J68" i="4"/>
  <c r="J11" i="4" l="1"/>
  <c r="J15" i="4"/>
  <c r="J65" i="4"/>
  <c r="M65" i="4" s="1"/>
  <c r="J13" i="4"/>
  <c r="J12" i="4"/>
  <c r="J64" i="4"/>
  <c r="M64" i="4" s="1"/>
  <c r="J16" i="4"/>
  <c r="J14" i="4"/>
  <c r="J18" i="4"/>
  <c r="J75" i="4"/>
  <c r="J72" i="4"/>
  <c r="J77" i="4"/>
  <c r="J71" i="4"/>
  <c r="J81" i="4"/>
  <c r="J74" i="4"/>
  <c r="J69" i="4"/>
  <c r="J73" i="4"/>
  <c r="T52" i="2" l="1"/>
  <c r="T21" i="2"/>
  <c r="I11" i="4" l="1"/>
  <c r="I13" i="4"/>
  <c r="I30" i="4"/>
  <c r="I12" i="4"/>
  <c r="I26" i="4"/>
  <c r="I16" i="4"/>
  <c r="I19" i="4"/>
  <c r="I18" i="4"/>
  <c r="I68" i="4"/>
  <c r="I78" i="4"/>
  <c r="I72" i="4"/>
  <c r="I71" i="4"/>
  <c r="I69" i="4"/>
  <c r="I74" i="4"/>
  <c r="I73" i="4"/>
  <c r="I70" i="4"/>
  <c r="Y18" i="5"/>
  <c r="V127" i="2" l="1"/>
  <c r="V90" i="2"/>
  <c r="V91" i="2"/>
  <c r="V92" i="2"/>
  <c r="T73" i="1"/>
  <c r="T83" i="1"/>
  <c r="T86" i="1"/>
  <c r="T87" i="1"/>
  <c r="T89" i="1"/>
  <c r="T42" i="1"/>
  <c r="T21" i="1"/>
  <c r="T45" i="1"/>
  <c r="T46" i="1"/>
  <c r="T47" i="1"/>
  <c r="T50" i="1"/>
  <c r="T51" i="1"/>
  <c r="T54" i="1"/>
  <c r="T57" i="1"/>
  <c r="T58" i="1"/>
  <c r="T59" i="1"/>
  <c r="T63" i="1"/>
  <c r="T64" i="1"/>
  <c r="T67" i="1"/>
  <c r="AA61" i="5"/>
  <c r="AA66" i="5"/>
  <c r="AA69" i="5"/>
  <c r="N26" i="5"/>
  <c r="M85" i="4"/>
  <c r="M78" i="4"/>
  <c r="M37" i="4"/>
  <c r="M26" i="4"/>
  <c r="M42" i="4"/>
  <c r="M46" i="4"/>
  <c r="M48" i="4"/>
  <c r="M49" i="4"/>
  <c r="M30" i="4"/>
  <c r="M52" i="4"/>
  <c r="M55" i="4"/>
  <c r="M59" i="4"/>
  <c r="V37" i="2"/>
  <c r="V34" i="2"/>
  <c r="V23" i="2"/>
  <c r="V58" i="2"/>
  <c r="V15" i="2"/>
  <c r="V31" i="2"/>
  <c r="V14" i="2"/>
  <c r="V21" i="2"/>
  <c r="V38" i="2"/>
  <c r="V18" i="2"/>
  <c r="V17" i="2"/>
  <c r="V69" i="2"/>
  <c r="V59" i="2"/>
  <c r="V70" i="2"/>
  <c r="V71" i="2"/>
  <c r="V72" i="2"/>
  <c r="V73" i="2"/>
  <c r="V74" i="2"/>
  <c r="V60" i="2"/>
  <c r="V61" i="2"/>
  <c r="V42" i="2"/>
  <c r="V62" i="2"/>
  <c r="V75" i="2"/>
  <c r="V63" i="2"/>
  <c r="V76" i="2"/>
  <c r="V22" i="2"/>
  <c r="V77" i="2"/>
  <c r="V19" i="2"/>
  <c r="V78" i="2"/>
  <c r="V43" i="2"/>
  <c r="V24" i="2"/>
  <c r="V79" i="2"/>
  <c r="V44" i="2"/>
  <c r="V64" i="2"/>
  <c r="V49" i="2"/>
  <c r="V16" i="2"/>
  <c r="V80" i="2"/>
  <c r="V81" i="2"/>
  <c r="V28" i="2"/>
  <c r="V39" i="2"/>
  <c r="V32" i="2"/>
  <c r="V82" i="2"/>
  <c r="V52" i="2"/>
  <c r="V25" i="2"/>
  <c r="V40" i="2"/>
  <c r="V83" i="2"/>
  <c r="V84" i="2"/>
  <c r="V29" i="2"/>
  <c r="V35" i="2"/>
  <c r="V41" i="2"/>
  <c r="V20" i="2"/>
  <c r="V27" i="2"/>
  <c r="V85" i="2"/>
  <c r="V86" i="2"/>
  <c r="V45" i="2"/>
  <c r="V26" i="2"/>
  <c r="V53" i="2"/>
  <c r="V65" i="2"/>
  <c r="V46" i="2"/>
  <c r="V33" i="2"/>
  <c r="V87" i="2"/>
  <c r="V47" i="2"/>
  <c r="V30" i="2"/>
  <c r="V88" i="2"/>
  <c r="V36" i="2"/>
  <c r="V50" i="2"/>
  <c r="V51" i="2"/>
  <c r="V54" i="2"/>
  <c r="V89" i="2"/>
  <c r="V66" i="2"/>
  <c r="V67" i="2"/>
  <c r="V68" i="2"/>
  <c r="V55" i="2"/>
  <c r="V56" i="2"/>
  <c r="V48" i="2"/>
  <c r="V121" i="2"/>
  <c r="V99" i="2"/>
  <c r="V123" i="2"/>
  <c r="V124" i="2"/>
  <c r="V106" i="2"/>
  <c r="V119" i="2"/>
  <c r="V116" i="2"/>
  <c r="V98" i="2"/>
  <c r="V103" i="2"/>
  <c r="V100" i="2"/>
  <c r="V125" i="2"/>
  <c r="V111" i="2"/>
  <c r="V96" i="2"/>
  <c r="V113" i="2"/>
  <c r="V117" i="2"/>
  <c r="V109" i="2"/>
  <c r="V104" i="2"/>
  <c r="V120" i="2"/>
  <c r="V107" i="2"/>
  <c r="V97" i="2"/>
  <c r="V122" i="2"/>
  <c r="V102" i="2"/>
  <c r="V114" i="2"/>
  <c r="V118" i="2"/>
  <c r="V108" i="2"/>
  <c r="V101" i="2"/>
  <c r="V105" i="2"/>
  <c r="V115" i="2"/>
  <c r="V112" i="2"/>
  <c r="V126" i="2"/>
  <c r="V110" i="2"/>
  <c r="V57" i="2"/>
  <c r="AA62" i="5"/>
  <c r="AA63" i="5"/>
  <c r="AA64" i="5"/>
  <c r="AA67" i="5"/>
  <c r="AA70" i="5"/>
  <c r="AA95" i="5"/>
  <c r="T22" i="1"/>
  <c r="O72" i="1"/>
  <c r="X14" i="5"/>
  <c r="X21" i="5"/>
  <c r="O17" i="1"/>
  <c r="V15" i="5"/>
  <c r="U73" i="5"/>
  <c r="U74" i="5"/>
  <c r="T73" i="5"/>
  <c r="T18" i="5"/>
  <c r="S82" i="5" l="1"/>
  <c r="M73" i="1"/>
  <c r="S73" i="5"/>
  <c r="S75" i="5"/>
  <c r="M74" i="1"/>
  <c r="M75" i="1"/>
  <c r="M71" i="1"/>
  <c r="M76" i="1"/>
  <c r="M72" i="1"/>
  <c r="S16" i="5"/>
  <c r="M12" i="1"/>
  <c r="M16" i="1"/>
  <c r="M21" i="1"/>
  <c r="M15" i="1"/>
  <c r="M34" i="1"/>
  <c r="M42" i="1"/>
  <c r="M24" i="1"/>
  <c r="M13" i="1"/>
  <c r="M28" i="1"/>
  <c r="M20" i="1"/>
  <c r="M17" i="1"/>
  <c r="M19" i="1"/>
  <c r="M14" i="1"/>
  <c r="G70" i="4" l="1"/>
  <c r="G68" i="4"/>
  <c r="G79" i="4"/>
  <c r="G76" i="4"/>
  <c r="G75" i="4"/>
  <c r="M75" i="4" s="1"/>
  <c r="G71" i="4"/>
  <c r="G72" i="4"/>
  <c r="G81" i="4"/>
  <c r="M81" i="4" s="1"/>
  <c r="G69" i="4"/>
  <c r="G74" i="4"/>
  <c r="G73" i="4"/>
  <c r="M73" i="4" s="1"/>
  <c r="G11" i="4"/>
  <c r="M11" i="4" s="1"/>
  <c r="G13" i="4"/>
  <c r="M13" i="4" s="1"/>
  <c r="G15" i="4"/>
  <c r="M15" i="4" s="1"/>
  <c r="G31" i="4"/>
  <c r="G12" i="4"/>
  <c r="G14" i="4"/>
  <c r="G19" i="4"/>
  <c r="M19" i="4" s="1"/>
  <c r="G17" i="4"/>
  <c r="G20" i="4"/>
  <c r="G18" i="4"/>
  <c r="M18" i="4" s="1"/>
  <c r="R96" i="2" l="1"/>
  <c r="R14" i="2"/>
  <c r="Q15" i="5" l="1"/>
  <c r="Q14" i="5"/>
  <c r="P75" i="5" l="1"/>
  <c r="P74" i="5"/>
  <c r="P73" i="5"/>
  <c r="P79" i="5"/>
  <c r="P77" i="5"/>
  <c r="P78" i="5"/>
  <c r="Q14" i="2"/>
  <c r="P31" i="5"/>
  <c r="P32" i="5"/>
  <c r="P22" i="5"/>
  <c r="P21" i="5"/>
  <c r="P15" i="5"/>
  <c r="P18" i="5"/>
  <c r="P20" i="5"/>
  <c r="P19" i="5"/>
  <c r="P16" i="5"/>
  <c r="P14" i="5"/>
  <c r="N14" i="5"/>
  <c r="T66" i="1" l="1"/>
  <c r="N81" i="5"/>
  <c r="C81" i="5"/>
  <c r="AA81" i="5" s="1"/>
  <c r="M63" i="4"/>
  <c r="K26" i="1" l="1"/>
  <c r="K25" i="1"/>
  <c r="K35" i="1"/>
  <c r="K13" i="1"/>
  <c r="K17" i="1"/>
  <c r="K19" i="1"/>
  <c r="K20" i="1"/>
  <c r="N18" i="5"/>
  <c r="AA18" i="5" s="1"/>
  <c r="K14" i="1"/>
  <c r="K27" i="1"/>
  <c r="K12" i="1"/>
  <c r="K74" i="1"/>
  <c r="K76" i="1"/>
  <c r="K72" i="1"/>
  <c r="N30" i="5"/>
  <c r="AA30" i="5" s="1"/>
  <c r="N53" i="5"/>
  <c r="AA53" i="5" s="1"/>
  <c r="N32" i="5"/>
  <c r="AA32" i="5" s="1"/>
  <c r="N47" i="5"/>
  <c r="N65" i="5"/>
  <c r="AA65" i="5" s="1"/>
  <c r="N46" i="5"/>
  <c r="AA46" i="5" s="1"/>
  <c r="N31" i="5"/>
  <c r="AA31" i="5" s="1"/>
  <c r="N24" i="5"/>
  <c r="N21" i="5"/>
  <c r="N57" i="5"/>
  <c r="AA57" i="5" s="1"/>
  <c r="N23" i="5"/>
  <c r="N22" i="5"/>
  <c r="N25" i="5"/>
  <c r="N35" i="5"/>
  <c r="N68" i="5"/>
  <c r="AA68" i="5" s="1"/>
  <c r="N45" i="5"/>
  <c r="AA45" i="5" s="1"/>
  <c r="N33" i="5"/>
  <c r="N38" i="5"/>
  <c r="N56" i="5"/>
  <c r="AA56" i="5" s="1"/>
  <c r="N52" i="5"/>
  <c r="AA52" i="5" s="1"/>
  <c r="N34" i="5"/>
  <c r="N28" i="5"/>
  <c r="N41" i="5"/>
  <c r="AA41" i="5" s="1"/>
  <c r="N42" i="5"/>
  <c r="N29" i="5"/>
  <c r="N36" i="5"/>
  <c r="AA36" i="5" s="1"/>
  <c r="N37" i="5"/>
  <c r="N50" i="5"/>
  <c r="AA50" i="5" s="1"/>
  <c r="N49" i="5"/>
  <c r="AA49" i="5" s="1"/>
  <c r="N27" i="5"/>
  <c r="AA27" i="5" s="1"/>
  <c r="N39" i="5"/>
  <c r="AA39" i="5" s="1"/>
  <c r="N44" i="5"/>
  <c r="AA44" i="5" s="1"/>
  <c r="N94" i="5"/>
  <c r="AA94" i="5" s="1"/>
  <c r="N86" i="5"/>
  <c r="N85" i="5"/>
  <c r="N84" i="5"/>
  <c r="AA84" i="5" s="1"/>
  <c r="N78" i="5"/>
  <c r="N80" i="5"/>
  <c r="N91" i="5"/>
  <c r="N87" i="5"/>
  <c r="AA87" i="5" s="1"/>
  <c r="N89" i="5"/>
  <c r="AA89" i="5" s="1"/>
  <c r="P97" i="2"/>
  <c r="N88" i="5"/>
  <c r="AA88" i="5" s="1"/>
  <c r="N82" i="5"/>
  <c r="N92" i="5"/>
  <c r="AA92" i="5" s="1"/>
  <c r="O96" i="2"/>
  <c r="O14" i="2"/>
  <c r="N17" i="2" l="1"/>
  <c r="N31" i="2"/>
  <c r="K31" i="2"/>
  <c r="N22" i="2"/>
  <c r="K22" i="2"/>
  <c r="N20" i="2"/>
  <c r="N27" i="2"/>
  <c r="N28" i="2"/>
  <c r="N29" i="2"/>
  <c r="N24" i="2"/>
  <c r="N21" i="2"/>
  <c r="K21" i="2"/>
  <c r="N18" i="2"/>
  <c r="N32" i="2"/>
  <c r="N16" i="2"/>
  <c r="N15" i="2"/>
  <c r="K15" i="2"/>
  <c r="N14" i="2"/>
  <c r="K14" i="2"/>
  <c r="N96" i="2"/>
  <c r="N99" i="2"/>
  <c r="N104" i="2"/>
  <c r="N112" i="2"/>
  <c r="K112" i="2"/>
  <c r="N106" i="2"/>
  <c r="N101" i="2"/>
  <c r="N98" i="2"/>
  <c r="K98" i="2"/>
  <c r="N97" i="2"/>
  <c r="K97" i="2"/>
  <c r="K96" i="2"/>
  <c r="K114" i="2" l="1"/>
  <c r="K104" i="2"/>
  <c r="K111" i="2"/>
  <c r="K117" i="2"/>
  <c r="K116" i="2"/>
  <c r="K106" i="2"/>
  <c r="K107" i="2"/>
  <c r="K101" i="2"/>
  <c r="K100" i="2"/>
  <c r="K118" i="2"/>
  <c r="K103" i="2"/>
  <c r="K119" i="2"/>
  <c r="K108" i="2"/>
  <c r="K115" i="2"/>
  <c r="K105" i="2"/>
  <c r="K110" i="2"/>
  <c r="K109" i="2"/>
  <c r="K121" i="2"/>
  <c r="K113" i="2"/>
  <c r="K120" i="2"/>
  <c r="K99" i="2"/>
  <c r="K32" i="2"/>
  <c r="K51" i="2"/>
  <c r="K53" i="2"/>
  <c r="K24" i="2"/>
  <c r="K47" i="2"/>
  <c r="K33" i="2"/>
  <c r="K48" i="2"/>
  <c r="K37" i="2"/>
  <c r="K23" i="2"/>
  <c r="K30" i="2"/>
  <c r="K69" i="2"/>
  <c r="K28" i="2"/>
  <c r="K52" i="2"/>
  <c r="K84" i="2"/>
  <c r="K19" i="2"/>
  <c r="K66" i="2"/>
  <c r="K72" i="2"/>
  <c r="K43" i="2"/>
  <c r="K50" i="2"/>
  <c r="K29" i="2"/>
  <c r="K60" i="2"/>
  <c r="K16" i="2"/>
  <c r="K49" i="2"/>
  <c r="K89" i="2"/>
  <c r="K17" i="2"/>
  <c r="K36" i="2"/>
  <c r="K38" i="2"/>
  <c r="K83" i="2"/>
  <c r="K40" i="2"/>
  <c r="K20" i="2"/>
  <c r="K35" i="2"/>
  <c r="K61" i="2"/>
  <c r="K39" i="2"/>
  <c r="K25" i="2"/>
  <c r="K46" i="2"/>
  <c r="K64" i="2"/>
  <c r="K26" i="2"/>
  <c r="K44" i="2"/>
  <c r="K42" i="2"/>
  <c r="K41" i="2"/>
  <c r="K34" i="2"/>
  <c r="K18" i="2"/>
  <c r="K45" i="2"/>
  <c r="K65" i="2"/>
  <c r="K63" i="2"/>
  <c r="K27" i="2"/>
  <c r="K62" i="2"/>
  <c r="L75" i="5" l="1"/>
  <c r="L76" i="5"/>
  <c r="L14" i="5"/>
  <c r="L15" i="5"/>
  <c r="L17" i="5"/>
  <c r="L16" i="5"/>
  <c r="E75" i="1" l="1"/>
  <c r="J14" i="5" l="1"/>
  <c r="J15" i="5" l="1"/>
  <c r="J12" i="1" l="1"/>
  <c r="I48" i="2" l="1"/>
  <c r="I30" i="2"/>
  <c r="I73" i="2"/>
  <c r="I19" i="2"/>
  <c r="I16" i="2"/>
  <c r="I17" i="2"/>
  <c r="I68" i="2"/>
  <c r="I25" i="2"/>
  <c r="I57" i="2"/>
  <c r="I21" i="2"/>
  <c r="I55" i="2"/>
  <c r="I15" i="2"/>
  <c r="I98" i="2"/>
  <c r="I100" i="2"/>
  <c r="I102" i="2"/>
  <c r="I99" i="2"/>
  <c r="I21" i="5"/>
  <c r="I22" i="5"/>
  <c r="AA22" i="5" s="1"/>
  <c r="I42" i="5"/>
  <c r="AA42" i="5" s="1"/>
  <c r="I17" i="5"/>
  <c r="I29" i="5"/>
  <c r="I19" i="5"/>
  <c r="I20" i="5"/>
  <c r="I78" i="5"/>
  <c r="AA78" i="5" s="1"/>
  <c r="I93" i="5"/>
  <c r="AA93" i="5" s="1"/>
  <c r="I79" i="5"/>
  <c r="I77" i="5"/>
  <c r="E68" i="4"/>
  <c r="E72" i="4"/>
  <c r="E71" i="4"/>
  <c r="E69" i="4"/>
  <c r="E12" i="4"/>
  <c r="H15" i="1"/>
  <c r="H26" i="1"/>
  <c r="H37" i="1"/>
  <c r="H25" i="1"/>
  <c r="H15" i="5"/>
  <c r="H29" i="1"/>
  <c r="H28" i="1"/>
  <c r="D28" i="1"/>
  <c r="H18" i="1"/>
  <c r="H17" i="1"/>
  <c r="H25" i="5"/>
  <c r="H19" i="1"/>
  <c r="H37" i="5"/>
  <c r="AA37" i="5" s="1"/>
  <c r="H28" i="5"/>
  <c r="AA28" i="5" s="1"/>
  <c r="H20" i="5"/>
  <c r="H16" i="1"/>
  <c r="H14" i="5"/>
  <c r="H74" i="5"/>
  <c r="H73" i="5"/>
  <c r="H75" i="5"/>
  <c r="H76" i="1"/>
  <c r="H80" i="5"/>
  <c r="H77" i="5"/>
  <c r="H79" i="5"/>
  <c r="H76" i="5"/>
  <c r="M88" i="4"/>
  <c r="D71" i="2"/>
  <c r="T60" i="1"/>
  <c r="G65" i="1"/>
  <c r="G20" i="1"/>
  <c r="T20" i="1" s="1"/>
  <c r="G44" i="1"/>
  <c r="G43" i="1"/>
  <c r="T43" i="1" s="1"/>
  <c r="G77" i="1"/>
  <c r="G19" i="1"/>
  <c r="G41" i="1"/>
  <c r="G88" i="1"/>
  <c r="G28" i="1"/>
  <c r="G34" i="1"/>
  <c r="T65" i="1" s="1"/>
  <c r="G26" i="1"/>
  <c r="T49" i="1" s="1"/>
  <c r="G25" i="1"/>
  <c r="G16" i="1"/>
  <c r="G27" i="1"/>
  <c r="G31" i="1"/>
  <c r="G85" i="1"/>
  <c r="T88" i="1" s="1"/>
  <c r="G49" i="1"/>
  <c r="G48" i="1"/>
  <c r="G29" i="1"/>
  <c r="G39" i="1"/>
  <c r="G58" i="5"/>
  <c r="AA58" i="5" s="1"/>
  <c r="G25" i="5"/>
  <c r="G85" i="5"/>
  <c r="AA85" i="5" s="1"/>
  <c r="G91" i="5"/>
  <c r="AA91" i="5" s="1"/>
  <c r="G26" i="5"/>
  <c r="G80" i="5"/>
  <c r="AA80" i="5" s="1"/>
  <c r="G33" i="5"/>
  <c r="AA33" i="5" s="1"/>
  <c r="G82" i="5"/>
  <c r="AA82" i="5" s="1"/>
  <c r="G55" i="5"/>
  <c r="AA55" i="5" s="1"/>
  <c r="G23" i="5"/>
  <c r="G20" i="5"/>
  <c r="G54" i="5"/>
  <c r="AA54" i="5" s="1"/>
  <c r="G15" i="5"/>
  <c r="G86" i="5"/>
  <c r="AA86" i="5" s="1"/>
  <c r="G38" i="5"/>
  <c r="AA38" i="5" s="1"/>
  <c r="G96" i="5"/>
  <c r="AA96" i="5" s="1"/>
  <c r="F35" i="5"/>
  <c r="F24" i="5"/>
  <c r="G60" i="5"/>
  <c r="AA60" i="5" s="1"/>
  <c r="G59" i="5"/>
  <c r="AA59" i="5" s="1"/>
  <c r="G14" i="5"/>
  <c r="D87" i="4"/>
  <c r="D84" i="4"/>
  <c r="D17" i="4"/>
  <c r="D36" i="4"/>
  <c r="M36" i="4" s="1"/>
  <c r="D86" i="4"/>
  <c r="M86" i="4" s="1"/>
  <c r="D35" i="4"/>
  <c r="D34" i="4"/>
  <c r="D22" i="4"/>
  <c r="D14" i="4"/>
  <c r="M27" i="4" s="1"/>
  <c r="D33" i="4"/>
  <c r="M45" i="4" s="1"/>
  <c r="D32" i="4"/>
  <c r="M32" i="4" s="1"/>
  <c r="D57" i="4"/>
  <c r="D12" i="4"/>
  <c r="D31" i="4"/>
  <c r="M58" i="4" s="1"/>
  <c r="D51" i="4"/>
  <c r="D16" i="4"/>
  <c r="D29" i="4"/>
  <c r="D68" i="4"/>
  <c r="D21" i="4"/>
  <c r="D76" i="4"/>
  <c r="D20" i="4"/>
  <c r="D82" i="4"/>
  <c r="M70" i="4" s="1"/>
  <c r="D44" i="4"/>
  <c r="M61" i="4" s="1"/>
  <c r="D83" i="4"/>
  <c r="D25" i="4"/>
  <c r="D74" i="4"/>
  <c r="M71" i="4" s="1"/>
  <c r="D39" i="4"/>
  <c r="M44" i="4" s="1"/>
  <c r="D71" i="4"/>
  <c r="D80" i="4"/>
  <c r="D24" i="4"/>
  <c r="D23" i="4"/>
  <c r="M14" i="4" s="1"/>
  <c r="D79" i="4"/>
  <c r="D38" i="4"/>
  <c r="M60" i="4" s="1"/>
  <c r="H68" i="2"/>
  <c r="H56" i="2"/>
  <c r="H67" i="2"/>
  <c r="H126" i="2"/>
  <c r="H115" i="2"/>
  <c r="H54" i="2"/>
  <c r="H36" i="2"/>
  <c r="H108" i="2"/>
  <c r="H102" i="2"/>
  <c r="H26" i="2"/>
  <c r="H122" i="2"/>
  <c r="H35" i="2"/>
  <c r="H109" i="2"/>
  <c r="H25" i="2"/>
  <c r="H30" i="2"/>
  <c r="H52" i="2"/>
  <c r="H28" i="2"/>
  <c r="H81" i="2"/>
  <c r="H44" i="2"/>
  <c r="H19" i="2"/>
  <c r="H77" i="2"/>
  <c r="H22" i="2"/>
  <c r="H76" i="2"/>
  <c r="H75" i="2"/>
  <c r="H59" i="2"/>
  <c r="H100" i="2"/>
  <c r="H103" i="2"/>
  <c r="H17" i="2"/>
  <c r="H18" i="2"/>
  <c r="H119" i="2"/>
  <c r="H31" i="2"/>
  <c r="H58" i="2"/>
  <c r="H23" i="2"/>
  <c r="H34" i="2"/>
  <c r="H99" i="2"/>
  <c r="F71" i="1"/>
  <c r="G97" i="2"/>
  <c r="G96" i="2"/>
  <c r="F17" i="2"/>
  <c r="F19" i="2"/>
  <c r="F16" i="2"/>
  <c r="F15" i="2"/>
  <c r="F55" i="2"/>
  <c r="F21" i="2"/>
  <c r="F57" i="2"/>
  <c r="F22" i="2"/>
  <c r="F23" i="2"/>
  <c r="F98" i="2"/>
  <c r="F96" i="2"/>
  <c r="C97" i="2"/>
  <c r="F97" i="2"/>
  <c r="F102" i="2"/>
  <c r="C17" i="1"/>
  <c r="T15" i="1"/>
  <c r="F47" i="5"/>
  <c r="AA47" i="5" s="1"/>
  <c r="F23" i="5"/>
  <c r="F15" i="5"/>
  <c r="F29" i="5"/>
  <c r="AA29" i="5" s="1"/>
  <c r="F17" i="5"/>
  <c r="F34" i="5"/>
  <c r="AA34" i="5" s="1"/>
  <c r="F73" i="5"/>
  <c r="F75" i="5"/>
  <c r="F74" i="5"/>
  <c r="F76" i="5"/>
  <c r="F77" i="5"/>
  <c r="C20" i="5"/>
  <c r="AA20" i="5" s="1"/>
  <c r="E20" i="5"/>
  <c r="C43" i="5"/>
  <c r="AA43" i="5" s="1"/>
  <c r="C26" i="5"/>
  <c r="AA26" i="5" s="1"/>
  <c r="C25" i="5"/>
  <c r="AA25" i="5" s="1"/>
  <c r="C48" i="5"/>
  <c r="AA48" i="5" s="1"/>
  <c r="C23" i="5"/>
  <c r="AA23" i="5" s="1"/>
  <c r="C51" i="5"/>
  <c r="AA51" i="5" s="1"/>
  <c r="C15" i="5"/>
  <c r="AA15" i="5" s="1"/>
  <c r="E15" i="5"/>
  <c r="T41" i="1"/>
  <c r="E23" i="1"/>
  <c r="E24" i="1"/>
  <c r="C24" i="1"/>
  <c r="C38" i="1"/>
  <c r="T61" i="1" s="1"/>
  <c r="C36" i="1"/>
  <c r="T36" i="1" s="1"/>
  <c r="E18" i="1"/>
  <c r="C18" i="1"/>
  <c r="E13" i="1"/>
  <c r="C13" i="1"/>
  <c r="T13" i="1" s="1"/>
  <c r="C14" i="1"/>
  <c r="E14" i="1"/>
  <c r="C27" i="1"/>
  <c r="T31" i="1" s="1"/>
  <c r="E19" i="5"/>
  <c r="E16" i="1"/>
  <c r="C16" i="1"/>
  <c r="T55" i="1" s="1"/>
  <c r="C12" i="1"/>
  <c r="E12" i="1"/>
  <c r="E30" i="1"/>
  <c r="C30" i="1"/>
  <c r="E14" i="5"/>
  <c r="C14" i="5"/>
  <c r="AA14" i="5" s="1"/>
  <c r="E16" i="5"/>
  <c r="C16" i="5"/>
  <c r="C73" i="5"/>
  <c r="C76" i="5"/>
  <c r="AA76" i="5" s="1"/>
  <c r="C74" i="5"/>
  <c r="AA74" i="5" s="1"/>
  <c r="E74" i="5"/>
  <c r="E71" i="1"/>
  <c r="C71" i="1"/>
  <c r="C75" i="1"/>
  <c r="C76" i="1"/>
  <c r="T74" i="1" s="1"/>
  <c r="C79" i="5"/>
  <c r="E83" i="5"/>
  <c r="C83" i="5"/>
  <c r="AA83" i="5" s="1"/>
  <c r="E75" i="5"/>
  <c r="C80" i="1"/>
  <c r="T75" i="1" s="1"/>
  <c r="E77" i="5"/>
  <c r="E72" i="1"/>
  <c r="C72" i="1"/>
  <c r="T84" i="1" s="1"/>
  <c r="C17" i="5"/>
  <c r="C32" i="1"/>
  <c r="T19" i="1" s="1"/>
  <c r="C21" i="5"/>
  <c r="AA21" i="5" s="1"/>
  <c r="C35" i="5"/>
  <c r="AA35" i="5" s="1"/>
  <c r="C33" i="1"/>
  <c r="C24" i="5"/>
  <c r="AA24" i="5" s="1"/>
  <c r="C22" i="1"/>
  <c r="C40" i="5"/>
  <c r="AA40" i="5" s="1"/>
  <c r="C26" i="1"/>
  <c r="C23" i="1"/>
  <c r="C77" i="5"/>
  <c r="AA77" i="5" s="1"/>
  <c r="C90" i="5"/>
  <c r="AA90" i="5" s="1"/>
  <c r="C19" i="5"/>
  <c r="C77" i="1"/>
  <c r="T77" i="1" s="1"/>
  <c r="C81" i="1"/>
  <c r="C79" i="1"/>
  <c r="C75" i="5"/>
  <c r="M72" i="4"/>
  <c r="M29" i="4"/>
  <c r="M25" i="4"/>
  <c r="M50" i="4"/>
  <c r="M16" i="4"/>
  <c r="M47" i="4"/>
  <c r="M77" i="4"/>
  <c r="M84" i="4"/>
  <c r="M82" i="4"/>
  <c r="M69" i="4"/>
  <c r="M43" i="4"/>
  <c r="M68" i="4"/>
  <c r="M79" i="4"/>
  <c r="M38" i="4"/>
  <c r="M80" i="4"/>
  <c r="M53" i="4"/>
  <c r="M54" i="4"/>
  <c r="M12" i="4"/>
  <c r="M74" i="4"/>
  <c r="M28" i="4"/>
  <c r="M40" i="4"/>
  <c r="M41" i="4"/>
  <c r="M33" i="4"/>
  <c r="M57" i="4"/>
  <c r="M56" i="4"/>
  <c r="M17" i="4"/>
  <c r="T37" i="1"/>
  <c r="T18" i="1"/>
  <c r="T14" i="1"/>
  <c r="T52" i="1"/>
  <c r="T29" i="1"/>
  <c r="T38" i="1"/>
  <c r="T56" i="1"/>
  <c r="M24" i="4" l="1"/>
  <c r="M87" i="4"/>
  <c r="AA75" i="5"/>
  <c r="AA19" i="5"/>
  <c r="AA17" i="5"/>
  <c r="AA79" i="5"/>
  <c r="AA73" i="5"/>
  <c r="AA16" i="5"/>
  <c r="T32" i="1"/>
  <c r="M21" i="4"/>
  <c r="M34" i="4"/>
  <c r="M35" i="4"/>
  <c r="T16" i="1"/>
  <c r="T26" i="1"/>
  <c r="T28" i="1"/>
  <c r="T44" i="1"/>
  <c r="T30" i="1"/>
  <c r="T27" i="1"/>
  <c r="M76" i="4"/>
  <c r="T25" i="1"/>
  <c r="T71" i="1"/>
  <c r="T40" i="1"/>
  <c r="T12" i="1"/>
  <c r="T80" i="1"/>
  <c r="T33" i="1"/>
  <c r="T17" i="1"/>
  <c r="M23" i="4"/>
  <c r="M51" i="4"/>
  <c r="T85" i="1"/>
  <c r="T81" i="1"/>
  <c r="T62" i="1"/>
  <c r="T53" i="1"/>
  <c r="T48" i="1"/>
  <c r="T82" i="1"/>
  <c r="T72" i="1"/>
  <c r="T34" i="1"/>
  <c r="T79" i="1"/>
  <c r="M22" i="4"/>
  <c r="T35" i="1"/>
  <c r="M83" i="4"/>
  <c r="M39" i="4"/>
  <c r="M62" i="4"/>
  <c r="M31" i="4"/>
  <c r="T76" i="1"/>
  <c r="T39" i="1"/>
  <c r="M20" i="4"/>
  <c r="T23" i="1"/>
  <c r="T24" i="1"/>
</calcChain>
</file>

<file path=xl/sharedStrings.xml><?xml version="1.0" encoding="utf-8"?>
<sst xmlns="http://schemas.openxmlformats.org/spreadsheetml/2006/main" count="839" uniqueCount="472">
  <si>
    <t>COGNOME NOME</t>
  </si>
  <si>
    <t>1°</t>
  </si>
  <si>
    <t>2°</t>
  </si>
  <si>
    <t>3°</t>
  </si>
  <si>
    <t>5°</t>
  </si>
  <si>
    <t>7°</t>
  </si>
  <si>
    <t>INC. VINTO</t>
  </si>
  <si>
    <t>Mondiali/Europei/Eu. Open</t>
  </si>
  <si>
    <t>European Cup</t>
  </si>
  <si>
    <t>Italiani Cat. Superiore</t>
  </si>
  <si>
    <t>Italiani Categoria</t>
  </si>
  <si>
    <t>Qualifiche/Attività Regionale</t>
  </si>
  <si>
    <t>/</t>
  </si>
  <si>
    <t>QUAL. ASSOLUTI</t>
  </si>
  <si>
    <t>Trofeo Italia</t>
  </si>
  <si>
    <t>Grand Prix</t>
  </si>
  <si>
    <t>Grand Prix/Coppa Italia</t>
  </si>
  <si>
    <t>TOTALE</t>
  </si>
  <si>
    <t>Cavalca Jacopo</t>
  </si>
  <si>
    <t>Rubini Riccardo</t>
  </si>
  <si>
    <t>Setti Pierluigi</t>
  </si>
  <si>
    <t>Agro Sylvan Lorenzo</t>
  </si>
  <si>
    <t>Montanini Riccardo</t>
  </si>
  <si>
    <t>Villanova Luca</t>
  </si>
  <si>
    <t>Bencivenga Federico</t>
  </si>
  <si>
    <t>Rasori Camilla</t>
  </si>
  <si>
    <t>Azzolini Christine</t>
  </si>
  <si>
    <t>Lisoni Chiara</t>
  </si>
  <si>
    <t xml:space="preserve">Scirè Marco </t>
  </si>
  <si>
    <t>Bertoli Riccardo</t>
  </si>
  <si>
    <t>De Luca Gabriel</t>
  </si>
  <si>
    <t>Haja Tudor</t>
  </si>
  <si>
    <t>Turci Luca</t>
  </si>
  <si>
    <t>Peschiera Marco</t>
  </si>
  <si>
    <t>Naldi Danilo</t>
  </si>
  <si>
    <t>Casadio Chiara</t>
  </si>
  <si>
    <t>Tateo Elisabetta</t>
  </si>
  <si>
    <t>Gelli Luca</t>
  </si>
  <si>
    <t>Castellani Mattia</t>
  </si>
  <si>
    <t>Gasparri Daniele</t>
  </si>
  <si>
    <t>Congiusta Nicola</t>
  </si>
  <si>
    <t>Lupu Danil</t>
  </si>
  <si>
    <t>Magnani Alessandro</t>
  </si>
  <si>
    <t>Boccola Rossella</t>
  </si>
  <si>
    <t>Pedrotti Irene</t>
  </si>
  <si>
    <t>Luppi Simone</t>
  </si>
  <si>
    <t>Crema Valentina</t>
  </si>
  <si>
    <t>Mazzotti Caterina</t>
  </si>
  <si>
    <t>Leonelli Matilde</t>
  </si>
  <si>
    <t>SOCIETÁ</t>
  </si>
  <si>
    <t>A.S.D.Team Romagna Judo</t>
  </si>
  <si>
    <t>Ingrassia Andrea</t>
  </si>
  <si>
    <t>Pagliughi Eleonora</t>
  </si>
  <si>
    <t>Kyu Shin Do Kai Parma A.S.D.</t>
  </si>
  <si>
    <t>Center Parma A.S.D.</t>
  </si>
  <si>
    <t>C.U.S. Parma A.S.D.</t>
  </si>
  <si>
    <t>A.S.D. Geesink Team</t>
  </si>
  <si>
    <t>A.S.D. Dojo Equipe Bologna</t>
  </si>
  <si>
    <t>A.S.D.Budokan Institute Bologna</t>
  </si>
  <si>
    <t>A.S.D. San Mamolo Judo</t>
  </si>
  <si>
    <t>C.S.Inzani Isomec</t>
  </si>
  <si>
    <t>A.S.D.Judo Imola</t>
  </si>
  <si>
    <t>Centro Sportivo Village A.S.D.</t>
  </si>
  <si>
    <t>A.S.D. Yama Dojo 08</t>
  </si>
  <si>
    <t>Gibertini Filippo</t>
  </si>
  <si>
    <t>A.S.D. Team Romagna</t>
  </si>
  <si>
    <t>A.S.D. Budokan Institute</t>
  </si>
  <si>
    <t>Morozan Sandu</t>
  </si>
  <si>
    <t>Krichi Oussama</t>
  </si>
  <si>
    <t>S.S.D. Format Ferrara</t>
  </si>
  <si>
    <t>Gozzi Annalisa</t>
  </si>
  <si>
    <t>A.S.D. Team Romagna Judo</t>
  </si>
  <si>
    <t>Avanzi Tommaso</t>
  </si>
  <si>
    <t>Cavalieri Stefano</t>
  </si>
  <si>
    <t>Accademia Judo Casalecchio</t>
  </si>
  <si>
    <t>Partecipazione Allenamenti Regionali</t>
  </si>
  <si>
    <t>Qualificati Di Diritto (Se Part.)</t>
  </si>
  <si>
    <t>Longo Francesco</t>
  </si>
  <si>
    <t>Dojo Sdk Reggio Emilia</t>
  </si>
  <si>
    <t>Zanasi Abramo</t>
  </si>
  <si>
    <t>Geesink Due</t>
  </si>
  <si>
    <t>Nobile Massimiliano</t>
  </si>
  <si>
    <t>Judo Castenaso</t>
  </si>
  <si>
    <t xml:space="preserve">Bertuzzi Andrea </t>
  </si>
  <si>
    <t>Baruzzi Simone</t>
  </si>
  <si>
    <t>Cs Village Ravenna</t>
  </si>
  <si>
    <t>Dradi Sergio</t>
  </si>
  <si>
    <t>Geesink Team</t>
  </si>
  <si>
    <t>Crescini Eleonora</t>
  </si>
  <si>
    <t>Ricci Alessandro</t>
  </si>
  <si>
    <t>Ricci Matteo</t>
  </si>
  <si>
    <t>Temellini Giacomo</t>
  </si>
  <si>
    <t>De Matino Stefano</t>
  </si>
  <si>
    <t>Sula Alessio</t>
  </si>
  <si>
    <t>Leonelli Luca</t>
  </si>
  <si>
    <t>Ferrante Sofia</t>
  </si>
  <si>
    <t>Stagni Ludovica</t>
  </si>
  <si>
    <t>Berti Paolo</t>
  </si>
  <si>
    <t>Bertani Amanda</t>
  </si>
  <si>
    <t>Marmiroli Gabriele</t>
  </si>
  <si>
    <t>Alarici Alessio</t>
  </si>
  <si>
    <t>Giusti Eleonora</t>
  </si>
  <si>
    <t>Simoni Dario</t>
  </si>
  <si>
    <t>Michelotti Simone</t>
  </si>
  <si>
    <t>Alboni Giulia</t>
  </si>
  <si>
    <t>Gabelli Andrea</t>
  </si>
  <si>
    <t>Fabbroni Sara</t>
  </si>
  <si>
    <t>Renzi Brunaldo</t>
  </si>
  <si>
    <t>Benassi Matteo</t>
  </si>
  <si>
    <t>J. C. Sakura Forlì</t>
  </si>
  <si>
    <t>Dolci Mattia</t>
  </si>
  <si>
    <t>A.S.D. Geesink Due</t>
  </si>
  <si>
    <t xml:space="preserve">Judo Club Sakura Forli </t>
  </si>
  <si>
    <t>Degli Angioli Chiara</t>
  </si>
  <si>
    <t>Judo Sakura Rimini Asd</t>
  </si>
  <si>
    <t>Polisportiva Comunale Riccione</t>
  </si>
  <si>
    <t>Fanizzi Bianca</t>
  </si>
  <si>
    <t>Bertuzzi Elena</t>
  </si>
  <si>
    <t>Iuffrida Mattia</t>
  </si>
  <si>
    <t>Berti Valerio</t>
  </si>
  <si>
    <t>Cs Vilage Ravenna</t>
  </si>
  <si>
    <t>Sidoli Pietro</t>
  </si>
  <si>
    <t>Crescini Isabella</t>
  </si>
  <si>
    <t xml:space="preserve">A.S.D  Budokan Institute </t>
  </si>
  <si>
    <t>Simeoli Costanza</t>
  </si>
  <si>
    <t>Zorin Stanislav</t>
  </si>
  <si>
    <t xml:space="preserve">Mariani Giacomo </t>
  </si>
  <si>
    <t>Zolesi Mattia</t>
  </si>
  <si>
    <t>D'errico Edoardo</t>
  </si>
  <si>
    <t>Kyu Shin Do Kai Fidenza</t>
  </si>
  <si>
    <t>Caraus Dino</t>
  </si>
  <si>
    <t>Massocco Enrico</t>
  </si>
  <si>
    <t>Judo Club Cesena 1964</t>
  </si>
  <si>
    <t>Popov Illya</t>
  </si>
  <si>
    <t>C.U.S. Ferrara</t>
  </si>
  <si>
    <t>Guerzoni Stefano</t>
  </si>
  <si>
    <t>Corti Alberto</t>
  </si>
  <si>
    <t>Dariol Veronica</t>
  </si>
  <si>
    <t>Judo Club Keiko</t>
  </si>
  <si>
    <t>Kodra Aryana</t>
  </si>
  <si>
    <t>Piscopio Vittorio</t>
  </si>
  <si>
    <t>Binacchi Sofia</t>
  </si>
  <si>
    <t>Pigozzi Riccardo</t>
  </si>
  <si>
    <t>Vannini Filippo</t>
  </si>
  <si>
    <t>Rosa Arianna</t>
  </si>
  <si>
    <t>Judo Club Sakura Forlì</t>
  </si>
  <si>
    <t>Ansaloni Yuri</t>
  </si>
  <si>
    <t>Budokan Institute A.S.D.</t>
  </si>
  <si>
    <t>Pittarello Filippo</t>
  </si>
  <si>
    <t>Fiora Sofia</t>
  </si>
  <si>
    <t>Cuoghi Federico</t>
  </si>
  <si>
    <t>Ohanda Ludovic</t>
  </si>
  <si>
    <t>Sassi Giacomo</t>
  </si>
  <si>
    <t>Zanotti Alberto</t>
  </si>
  <si>
    <t xml:space="preserve">CUS Parma </t>
  </si>
  <si>
    <t>Russo Federico</t>
  </si>
  <si>
    <t xml:space="preserve">Ballabio Matteo </t>
  </si>
  <si>
    <t>Rastelli Donnino</t>
  </si>
  <si>
    <t>Lacorte Daniele</t>
  </si>
  <si>
    <t>ALL. REGIONALE 20/01</t>
  </si>
  <si>
    <t>C.ITA ASSOLUTI</t>
  </si>
  <si>
    <t>C. ITA ASSOLUTI</t>
  </si>
  <si>
    <t>Garavelli Chiara</t>
  </si>
  <si>
    <t>Gendusa Federico</t>
  </si>
  <si>
    <t>Collovà Andrea</t>
  </si>
  <si>
    <t>Momentè Mariasole</t>
  </si>
  <si>
    <t>G.P. ALPE ADRIA</t>
  </si>
  <si>
    <t>Bulat Dragos</t>
  </si>
  <si>
    <t>Caromani Nicolò</t>
  </si>
  <si>
    <t>Dojo Equipe Bologna</t>
  </si>
  <si>
    <t>Benecchi Marco</t>
  </si>
  <si>
    <t>Selene Eko</t>
  </si>
  <si>
    <t>Dojo SDK A.S.D.</t>
  </si>
  <si>
    <t>Bouhali Mansour</t>
  </si>
  <si>
    <t>Polisportiva Castelfranco</t>
  </si>
  <si>
    <t>Iemma Leonardo</t>
  </si>
  <si>
    <t>Maier Alexsandru</t>
  </si>
  <si>
    <t>Rozzi Davide</t>
  </si>
  <si>
    <t>Verdoni Luca</t>
  </si>
  <si>
    <t>Viapiano Mazza Alberto</t>
  </si>
  <si>
    <t>Cus Ferrara Judo</t>
  </si>
  <si>
    <t>Moin Alessandro</t>
  </si>
  <si>
    <t>Di Silvio Sergio</t>
  </si>
  <si>
    <t>Ceroni Nicolò</t>
  </si>
  <si>
    <t>Ait Cadi Houda</t>
  </si>
  <si>
    <t>Dojo SDK Reggio Emilia</t>
  </si>
  <si>
    <t>Urbini Rais</t>
  </si>
  <si>
    <t>Pelorosso Mauro</t>
  </si>
  <si>
    <t>Damaria Edoardo</t>
  </si>
  <si>
    <t>De Biase Valerio</t>
  </si>
  <si>
    <t>Petrini Alessandro</t>
  </si>
  <si>
    <t>Marchi Davide</t>
  </si>
  <si>
    <t>Dojo Sdk Asd</t>
  </si>
  <si>
    <t>Patta Costantino</t>
  </si>
  <si>
    <t>Budokan Institute Asd</t>
  </si>
  <si>
    <t>Fracasso Daniele</t>
  </si>
  <si>
    <t>Marzocchi Riccardo</t>
  </si>
  <si>
    <t>Surico Simone</t>
  </si>
  <si>
    <t>Savini Giulio</t>
  </si>
  <si>
    <t>Fabbri Michele</t>
  </si>
  <si>
    <t>Deserti Davide</t>
  </si>
  <si>
    <t>Rustignoli Simone</t>
  </si>
  <si>
    <t>Sangiorgi Erik</t>
  </si>
  <si>
    <t>Baruzzi Edoardo</t>
  </si>
  <si>
    <t>Bordini Matteo</t>
  </si>
  <si>
    <t>Caprifogli Adarsh</t>
  </si>
  <si>
    <t>Asd Geesink Due</t>
  </si>
  <si>
    <t>Quagliotti Mattia</t>
  </si>
  <si>
    <t>Ksdk Fidenza</t>
  </si>
  <si>
    <t>Valesi Nicolas</t>
  </si>
  <si>
    <t>Pellini Marco</t>
  </si>
  <si>
    <t>Tagliaferri Lorenzo</t>
  </si>
  <si>
    <t>Ghini Mattia</t>
  </si>
  <si>
    <t>Team Romagna Judo</t>
  </si>
  <si>
    <t>Vecchio Martina</t>
  </si>
  <si>
    <t>Demola Anna</t>
  </si>
  <si>
    <t>Asd Yama Dojo 08</t>
  </si>
  <si>
    <t>Cicchetti Michela</t>
  </si>
  <si>
    <t>Barbeitos Claudia</t>
  </si>
  <si>
    <t>De Paoli Morgana</t>
  </si>
  <si>
    <t>EUR. CUP FOLLONICA</t>
  </si>
  <si>
    <t>EUR. OPEN ROME</t>
  </si>
  <si>
    <t>ALL. REGIONALE 17/02</t>
  </si>
  <si>
    <t>Camerani Francesco</t>
  </si>
  <si>
    <t>Checchi Anna</t>
  </si>
  <si>
    <t>Cittadini Leonardo</t>
  </si>
  <si>
    <t>De Santis Filippo</t>
  </si>
  <si>
    <t>Fiori Omar</t>
  </si>
  <si>
    <t>Fregni Nicolas</t>
  </si>
  <si>
    <t>Gennari Massimo</t>
  </si>
  <si>
    <t>Lasagna Pavel</t>
  </si>
  <si>
    <t>Manfredi Alessandro</t>
  </si>
  <si>
    <t>Mangini Daniel</t>
  </si>
  <si>
    <t>Academy Modena Judo</t>
  </si>
  <si>
    <t>Minoccheri Filippo</t>
  </si>
  <si>
    <t>Mormorio Rita</t>
  </si>
  <si>
    <t>Pancaldi Alberto</t>
  </si>
  <si>
    <t>Rondinini Maia</t>
  </si>
  <si>
    <t>Sereni Sara</t>
  </si>
  <si>
    <t>Sula Erik</t>
  </si>
  <si>
    <t>Tencati Cecilia</t>
  </si>
  <si>
    <t>Vignali Edoardo</t>
  </si>
  <si>
    <t>Baraghini Riccardo</t>
  </si>
  <si>
    <t>Barcaro Emanuele</t>
  </si>
  <si>
    <t>Furinkazan Judo</t>
  </si>
  <si>
    <t>Biasini Tommaso</t>
  </si>
  <si>
    <t>Boscarino Chiara</t>
  </si>
  <si>
    <t>A.S.D. Budokan Institute Bologna</t>
  </si>
  <si>
    <t>Campana Pietro</t>
  </si>
  <si>
    <t>De Gruttola Davide</t>
  </si>
  <si>
    <t>Gallini Nicolò</t>
  </si>
  <si>
    <t>Mormorio Michele</t>
  </si>
  <si>
    <t>Nardi Pantola Matteo</t>
  </si>
  <si>
    <t>Rosselli Edoardo</t>
  </si>
  <si>
    <t>Trilli Luigi</t>
  </si>
  <si>
    <t>Ugolini Alice</t>
  </si>
  <si>
    <t>Magli Lucia</t>
  </si>
  <si>
    <t>Vagnetti Francesca</t>
  </si>
  <si>
    <t>Bettelli Nicolò</t>
  </si>
  <si>
    <t>Boldini Alex</t>
  </si>
  <si>
    <t>Ciramella Asia</t>
  </si>
  <si>
    <t>Giorgi Carlo</t>
  </si>
  <si>
    <t>Maestri Gaia</t>
  </si>
  <si>
    <t>Osti Caterina</t>
  </si>
  <si>
    <t>A.S.D. Sempre Avanti</t>
  </si>
  <si>
    <t>Sitta Alessia</t>
  </si>
  <si>
    <t>Trizio Sofia</t>
  </si>
  <si>
    <t>Artosi Andrea</t>
  </si>
  <si>
    <t>Centro Studi Judo</t>
  </si>
  <si>
    <t>Caffagni Giovanni</t>
  </si>
  <si>
    <t>Caraus Sergio</t>
  </si>
  <si>
    <t>Giuliani Silvia</t>
  </si>
  <si>
    <t>Placci Matteo</t>
  </si>
  <si>
    <t>Pyzh Sergio</t>
  </si>
  <si>
    <t>Selmi Silvia</t>
  </si>
  <si>
    <t>Vender Federico</t>
  </si>
  <si>
    <t>Verrucchi Emilio</t>
  </si>
  <si>
    <t>G.P. VITTORIO VENETO</t>
  </si>
  <si>
    <t>Morelli Alberto</t>
  </si>
  <si>
    <t>Recine Andrea</t>
  </si>
  <si>
    <t>Segurini Andrea</t>
  </si>
  <si>
    <t>Metanmo Sandjong Virgile</t>
  </si>
  <si>
    <t>Polisportiva Inzani</t>
  </si>
  <si>
    <t>T.I. MR. JUDO PUGLIA</t>
  </si>
  <si>
    <t>Sassi Asia</t>
  </si>
  <si>
    <t>Mazzanti Greta</t>
  </si>
  <si>
    <t>G.P. COLOMBO</t>
  </si>
  <si>
    <t>Cucurachi Chiara</t>
  </si>
  <si>
    <t>C.U.S. Parma</t>
  </si>
  <si>
    <t>Benecchi Ambra</t>
  </si>
  <si>
    <t>Grossi Marco</t>
  </si>
  <si>
    <t>Ferrari Pietro</t>
  </si>
  <si>
    <t>Elderdah Asem</t>
  </si>
  <si>
    <t>Suarez Miguel</t>
  </si>
  <si>
    <t>Zurlini Matteo</t>
  </si>
  <si>
    <t>EUR. CUP ZURIGO</t>
  </si>
  <si>
    <t>EUR. CUP COIMBRA</t>
  </si>
  <si>
    <t>ALL. REG 17/03</t>
  </si>
  <si>
    <t>EUR. CUP LIGNANO</t>
  </si>
  <si>
    <t>QUAL. ITA CADETTI</t>
  </si>
  <si>
    <t>EUR. CUP BERLINO</t>
  </si>
  <si>
    <t>Fiore Leonardo</t>
  </si>
  <si>
    <t>Circolo Inzani A.S.D.</t>
  </si>
  <si>
    <t>Pari Simone</t>
  </si>
  <si>
    <t>Centro Kiai</t>
  </si>
  <si>
    <t>Fiorini Riccardo</t>
  </si>
  <si>
    <t>Ricci Mingani Mikhai</t>
  </si>
  <si>
    <t>Ji-Ta-Kyo-Ei</t>
  </si>
  <si>
    <t>Ponzinibio Alessandro</t>
  </si>
  <si>
    <t>Pari Luca</t>
  </si>
  <si>
    <t>Ferrari Federico</t>
  </si>
  <si>
    <t>Luciac Nicolas</t>
  </si>
  <si>
    <t>Rjaibia Abderrahm</t>
  </si>
  <si>
    <t>Marciari Lorenzo</t>
  </si>
  <si>
    <t>Ferramosca Carlo</t>
  </si>
  <si>
    <t>Pari Matteo</t>
  </si>
  <si>
    <t>Mondello Jean</t>
  </si>
  <si>
    <t>Montanari Michele</t>
  </si>
  <si>
    <t>J.C. Sakura Forlì</t>
  </si>
  <si>
    <t>Ceraso Francesco</t>
  </si>
  <si>
    <t>Accademia Kodokan Judo</t>
  </si>
  <si>
    <t>Trevisi Pietro</t>
  </si>
  <si>
    <t>Lugaresi Simone</t>
  </si>
  <si>
    <t>Favarotta Davide</t>
  </si>
  <si>
    <t>Palmeri Ludovico</t>
  </si>
  <si>
    <t>Superchi Alberto</t>
  </si>
  <si>
    <t>Dirani Francesco</t>
  </si>
  <si>
    <t>Nicolì Samuele</t>
  </si>
  <si>
    <t>Consonni Pietro</t>
  </si>
  <si>
    <t>Berni Alberto</t>
  </si>
  <si>
    <t>Rosa Filippo</t>
  </si>
  <si>
    <t>Sorrentino Tommaso</t>
  </si>
  <si>
    <t>Ricci Francesco</t>
  </si>
  <si>
    <t>Suriani Andrea</t>
  </si>
  <si>
    <t>Masalagiu Nucu Andrei</t>
  </si>
  <si>
    <t>Oprica Anca Terezia</t>
  </si>
  <si>
    <t>A.S.D. Solaris</t>
  </si>
  <si>
    <t>Montani Alessia</t>
  </si>
  <si>
    <t>Akef Raissa</t>
  </si>
  <si>
    <t>Venturini Maria Chiara</t>
  </si>
  <si>
    <t>Salvatori Vittoria</t>
  </si>
  <si>
    <t>Paduraru Elisabeth Wendy</t>
  </si>
  <si>
    <t>Bragagni Sofia</t>
  </si>
  <si>
    <t>Comelli Emma</t>
  </si>
  <si>
    <t>Morizzi Elisa</t>
  </si>
  <si>
    <t>Manuppelli Noemi</t>
  </si>
  <si>
    <t>Sempre Avanti</t>
  </si>
  <si>
    <t>Mosca Alessia</t>
  </si>
  <si>
    <t>Rossi Mariasonia</t>
  </si>
  <si>
    <t>Tassiano Silvia</t>
  </si>
  <si>
    <t>C. ITA CADETTI</t>
  </si>
  <si>
    <t>Trotta Danila</t>
  </si>
  <si>
    <t>Carnevali Leonardo</t>
  </si>
  <si>
    <t>Judo Imola</t>
  </si>
  <si>
    <t>EUR. CUP CLUJ-NAPOCA</t>
  </si>
  <si>
    <t>ALL. REG. 14/04</t>
  </si>
  <si>
    <t>ALL. REG 14/04</t>
  </si>
  <si>
    <t>G.P. GIANO</t>
  </si>
  <si>
    <t>QUAL. C.ITA JUNIOR</t>
  </si>
  <si>
    <t>Tacoli Rachele</t>
  </si>
  <si>
    <t>Turcanu Mihaela</t>
  </si>
  <si>
    <t>A.S.D. Equipe Emilia Judo</t>
  </si>
  <si>
    <t>Valenziano Gaia</t>
  </si>
  <si>
    <t>Nicoli Sara</t>
  </si>
  <si>
    <t>A.S.D. Centro Studi Judo</t>
  </si>
  <si>
    <t>Loira Aurora</t>
  </si>
  <si>
    <t>Laurelli Tiziana</t>
  </si>
  <si>
    <t>Villani Giacomo</t>
  </si>
  <si>
    <t>Carnevali Dario</t>
  </si>
  <si>
    <t>Mititelu Cristian</t>
  </si>
  <si>
    <t>Pellicelli Federico</t>
  </si>
  <si>
    <t>Mazzotti Matteo</t>
  </si>
  <si>
    <t>A.S.D. Judo Faenza</t>
  </si>
  <si>
    <t>Ecabbane Abdessamad</t>
  </si>
  <si>
    <t>Oriti Suriano Marco</t>
  </si>
  <si>
    <t>Petaccia Riccardo</t>
  </si>
  <si>
    <t>Matsechek Nicolò</t>
  </si>
  <si>
    <t>Zoli Nicola</t>
  </si>
  <si>
    <t>Mazzotti Alessandro</t>
  </si>
  <si>
    <t>Corradi Enea</t>
  </si>
  <si>
    <t>Covato Patrick</t>
  </si>
  <si>
    <t>Owie Lucky Remi</t>
  </si>
  <si>
    <t>Modvala Dorin</t>
  </si>
  <si>
    <t>Linguerri Matteo</t>
  </si>
  <si>
    <t>Dalla Corte Giorgia</t>
  </si>
  <si>
    <t>Valeriani Leonardo</t>
  </si>
  <si>
    <t>Ramosacaj Igli</t>
  </si>
  <si>
    <t>Barbieri Beatrice</t>
  </si>
  <si>
    <t>Farina Liubio</t>
  </si>
  <si>
    <t>Pilade Sebastiano</t>
  </si>
  <si>
    <t>A.S.D. Athlon</t>
  </si>
  <si>
    <t>Stamate Cosmin</t>
  </si>
  <si>
    <t>A.S.D. Budokan Institue</t>
  </si>
  <si>
    <t>Strano Jacopo</t>
  </si>
  <si>
    <t>Cappabianca Alexandro</t>
  </si>
  <si>
    <t>Ardito Giulia</t>
  </si>
  <si>
    <t>Del Romano Elena</t>
  </si>
  <si>
    <t>Laghrari Omar</t>
  </si>
  <si>
    <t>Mattiacci Daniele</t>
  </si>
  <si>
    <t>Perlini Luca</t>
  </si>
  <si>
    <t>Zavaroni Lorenzo</t>
  </si>
  <si>
    <t>C.ITA JUNIOR</t>
  </si>
  <si>
    <t>EUR. CUP LA CORUNA</t>
  </si>
  <si>
    <t>T.I. RICCIONE</t>
  </si>
  <si>
    <t>Bondi Alessio</t>
  </si>
  <si>
    <t>Kyu Shin Do Kai Parma</t>
  </si>
  <si>
    <t>Callegati Gregorio</t>
  </si>
  <si>
    <t>A.S.D. Judo Imola</t>
  </si>
  <si>
    <t>Sois Niccolò</t>
  </si>
  <si>
    <t>Cardillo Lorenzo</t>
  </si>
  <si>
    <t>Hidenobu Yano</t>
  </si>
  <si>
    <t>Chiari Nicola</t>
  </si>
  <si>
    <t>Valeriani Rebecca</t>
  </si>
  <si>
    <t>CUS Parma</t>
  </si>
  <si>
    <t>Conte Gloria</t>
  </si>
  <si>
    <t>Bertora Carolina</t>
  </si>
  <si>
    <t>Owusu Henry</t>
  </si>
  <si>
    <t>QUAL. COPPA ITALIA</t>
  </si>
  <si>
    <t>COPPA ITALIA</t>
  </si>
  <si>
    <t>Ursu Vitalie</t>
  </si>
  <si>
    <t>Soverini Lorenzo</t>
  </si>
  <si>
    <t>Fiandino Samanta</t>
  </si>
  <si>
    <t>Crema Irene</t>
  </si>
  <si>
    <t>EUR. CUP PAKS</t>
  </si>
  <si>
    <t>ER. CUP PRAGUE</t>
  </si>
  <si>
    <t>EUROPEAN CHAMPIONSHIP</t>
  </si>
  <si>
    <t>ALL. REGIONALE 22/09</t>
  </si>
  <si>
    <t>G.P. TORINO</t>
  </si>
  <si>
    <t>Di Donato Nicolò</t>
  </si>
  <si>
    <t>Sois Niolò</t>
  </si>
  <si>
    <t>Manfredin Matilde</t>
  </si>
  <si>
    <t>Baldini Luca</t>
  </si>
  <si>
    <t>Carli Jacopo</t>
  </si>
  <si>
    <t>Casamatti Matteo</t>
  </si>
  <si>
    <t>Di Giovanni Leonardo</t>
  </si>
  <si>
    <t>Progresso Judo</t>
  </si>
  <si>
    <t>Mazzetti Tommaso</t>
  </si>
  <si>
    <t>Natale Cristian</t>
  </si>
  <si>
    <t>Preguza Victor</t>
  </si>
  <si>
    <t>Sgammini Leonardo</t>
  </si>
  <si>
    <t>Bonato Alan</t>
  </si>
  <si>
    <t>Di Renzo Mannino Stefano</t>
  </si>
  <si>
    <t>Judo Sakura Osimo</t>
  </si>
  <si>
    <t>Pasetto Lorenzo</t>
  </si>
  <si>
    <t>Judo Club Castenaso</t>
  </si>
  <si>
    <t>Ansaloni Alessandro</t>
  </si>
  <si>
    <t>Balestrazzi Federico</t>
  </si>
  <si>
    <t>Judo Club Carpi</t>
  </si>
  <si>
    <t>Bonazzi Elena</t>
  </si>
  <si>
    <t>Cheli Alessandro</t>
  </si>
  <si>
    <t>Dabrundashvili Giorgio</t>
  </si>
  <si>
    <t>Modvala Roman</t>
  </si>
  <si>
    <t>Nabil Guriou</t>
  </si>
  <si>
    <t>Panis Artur</t>
  </si>
  <si>
    <t>Paoletti Ilenia</t>
  </si>
  <si>
    <t>Quattrini Priscilla</t>
  </si>
  <si>
    <t>Quirino Lorenzo</t>
  </si>
  <si>
    <t>Tartarini Lorenzo</t>
  </si>
  <si>
    <t>Zurabishvili Tamaz</t>
  </si>
  <si>
    <t>Vasile Elena</t>
  </si>
  <si>
    <t>EUR CUP MALAGA</t>
  </si>
  <si>
    <t>T.I. L'AQUILA</t>
  </si>
  <si>
    <t>Galaxy Volley Judo</t>
  </si>
  <si>
    <t>Polisportiva Lanzi Colorno</t>
  </si>
  <si>
    <t>G.P. CATANIA</t>
  </si>
  <si>
    <t>T.I. BERGAMO</t>
  </si>
  <si>
    <t>Otay Chady</t>
  </si>
  <si>
    <t>Rigoni Alessandro</t>
  </si>
  <si>
    <t xml:space="preserve">Stocchi Martina </t>
  </si>
  <si>
    <t>Campanini Sofia</t>
  </si>
  <si>
    <t>G.P. CAPITALE</t>
  </si>
  <si>
    <t>Anna Conforti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</si>
</sst>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2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2" fillId="2" borderId="1" xfId="0" applyFont="1" applyFill="1" applyBorder="1"/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4" fillId="2" borderId="1" xfId="0" applyFont="1" applyFill="1" applyBorder="1"/>
    <xf numFmtId="0" fontId="5" fillId="0" borderId="1" xfId="0" applyFont="1" applyBorder="1" applyAlignment="1">
      <alignment horizontal="center" vertical="center" textRotation="45"/>
    </xf>
    <xf numFmtId="0" fontId="0" fillId="0" borderId="0" xfId="0" applyFill="1"/>
    <xf numFmtId="0" fontId="0" fillId="0" borderId="0" xfId="0" applyBorder="1"/>
    <xf numFmtId="0" fontId="3" fillId="0" borderId="0" xfId="0" applyFont="1" applyBorder="1" applyAlignment="1">
      <alignment horizontal="center" vertical="center" textRotation="45"/>
    </xf>
    <xf numFmtId="0" fontId="5" fillId="0" borderId="0" xfId="0" applyFont="1" applyBorder="1" applyAlignment="1">
      <alignment horizontal="center" vertical="center" textRotation="45"/>
    </xf>
    <xf numFmtId="0" fontId="0" fillId="0" borderId="0" xfId="0" applyAlignment="1">
      <alignment textRotation="45"/>
    </xf>
    <xf numFmtId="49" fontId="0" fillId="0" borderId="1" xfId="0" applyNumberFormat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Fill="1"/>
    <xf numFmtId="0" fontId="11" fillId="0" borderId="0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4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0" borderId="0" xfId="0" applyFont="1" applyFill="1" applyBorder="1" applyAlignment="1">
      <alignment horizontal="right"/>
    </xf>
  </cellXfs>
  <cellStyles count="24">
    <cellStyle name="Collegamento ipertestuale" xfId="1" builtinId="8" hidden="1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 visitato" xfId="2" builtinId="9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Normale" xfId="0" builtinId="0"/>
    <cellStyle name="Normale 2" xfId="9" xr:uid="{00000000-0005-0000-0000-000017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161"/>
  <sheetViews>
    <sheetView zoomScale="88" zoomScaleNormal="97" zoomScalePageLayoutView="75" workbookViewId="0">
      <pane ySplit="11" topLeftCell="A62" activePane="bottomLeft" state="frozen"/>
      <selection pane="bottomLeft" activeCell="F71" sqref="F71"/>
    </sheetView>
  </sheetViews>
  <sheetFormatPr baseColWidth="10" defaultColWidth="8.33203125" defaultRowHeight="16" x14ac:dyDescent="0.2"/>
  <cols>
    <col min="1" max="2" width="33.5" customWidth="1"/>
    <col min="26" max="26" width="9.1640625" customWidth="1"/>
    <col min="27" max="27" width="9.6640625" customWidth="1"/>
  </cols>
  <sheetData>
    <row r="2" spans="1:31" x14ac:dyDescent="0.2">
      <c r="A2" s="10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31" x14ac:dyDescent="0.2">
      <c r="B3" s="1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31" x14ac:dyDescent="0.2">
      <c r="B4" s="1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31" x14ac:dyDescent="0.2">
      <c r="B5" s="1" t="s">
        <v>10</v>
      </c>
      <c r="C5" s="1">
        <v>11</v>
      </c>
      <c r="D5" s="1">
        <v>9</v>
      </c>
      <c r="E5" s="1">
        <v>8</v>
      </c>
      <c r="F5" s="1">
        <v>6</v>
      </c>
      <c r="G5" s="1">
        <v>4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31" x14ac:dyDescent="0.2">
      <c r="B6" s="1" t="s">
        <v>16</v>
      </c>
      <c r="C6" s="1">
        <v>8</v>
      </c>
      <c r="D6" s="1">
        <v>7</v>
      </c>
      <c r="E6" s="1">
        <v>6</v>
      </c>
      <c r="F6" s="1">
        <v>4</v>
      </c>
      <c r="G6" s="1">
        <v>2</v>
      </c>
      <c r="H6" s="1">
        <v>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31" x14ac:dyDescent="0.2">
      <c r="B7" s="1" t="s">
        <v>11</v>
      </c>
      <c r="C7" s="1">
        <v>5</v>
      </c>
      <c r="D7" s="1">
        <v>4</v>
      </c>
      <c r="E7" s="1">
        <v>3</v>
      </c>
      <c r="F7" s="1">
        <v>2</v>
      </c>
      <c r="G7" s="2" t="s">
        <v>12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31" x14ac:dyDescent="0.2">
      <c r="B8" s="1" t="s">
        <v>75</v>
      </c>
      <c r="C8" s="2" t="s">
        <v>12</v>
      </c>
      <c r="D8" s="2" t="s">
        <v>12</v>
      </c>
      <c r="E8" s="14" t="s">
        <v>12</v>
      </c>
      <c r="F8" s="14" t="s">
        <v>12</v>
      </c>
      <c r="G8" s="14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31" x14ac:dyDescent="0.2">
      <c r="B9" s="1" t="s">
        <v>76</v>
      </c>
      <c r="C9" s="1">
        <v>3</v>
      </c>
      <c r="D9" s="1"/>
      <c r="E9" s="1"/>
      <c r="F9" s="1"/>
      <c r="G9" s="1"/>
      <c r="H9" s="1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1" spans="1:31" s="6" customFormat="1" ht="98" customHeight="1" x14ac:dyDescent="0.25">
      <c r="A11" s="4" t="s">
        <v>0</v>
      </c>
      <c r="B11" s="4" t="s">
        <v>49</v>
      </c>
      <c r="C11" s="5" t="s">
        <v>13</v>
      </c>
      <c r="D11" s="5" t="s">
        <v>159</v>
      </c>
      <c r="E11" s="5" t="s">
        <v>160</v>
      </c>
      <c r="F11" s="5" t="s">
        <v>221</v>
      </c>
      <c r="G11" s="5" t="s">
        <v>222</v>
      </c>
      <c r="H11" s="5" t="s">
        <v>277</v>
      </c>
      <c r="I11" s="5" t="s">
        <v>295</v>
      </c>
      <c r="J11" s="5" t="s">
        <v>356</v>
      </c>
      <c r="K11" s="5" t="s">
        <v>357</v>
      </c>
      <c r="L11" s="5" t="s">
        <v>417</v>
      </c>
      <c r="M11" s="5" t="s">
        <v>418</v>
      </c>
      <c r="N11" s="5" t="s">
        <v>426</v>
      </c>
      <c r="O11" s="5" t="s">
        <v>427</v>
      </c>
      <c r="P11" s="5" t="s">
        <v>470</v>
      </c>
      <c r="Q11" s="5"/>
      <c r="R11" s="5"/>
      <c r="S11" s="5"/>
      <c r="T11" s="8" t="s">
        <v>17</v>
      </c>
      <c r="U11" s="8"/>
      <c r="Z11" s="4"/>
      <c r="AA11" s="4"/>
      <c r="AE11" s="12"/>
    </row>
    <row r="12" spans="1:31" x14ac:dyDescent="0.2">
      <c r="A12" t="s">
        <v>23</v>
      </c>
      <c r="B12" s="26" t="s">
        <v>57</v>
      </c>
      <c r="C12">
        <f>3</f>
        <v>3</v>
      </c>
      <c r="E12">
        <f>4+2*2</f>
        <v>8</v>
      </c>
      <c r="J12">
        <f>1*3</f>
        <v>3</v>
      </c>
      <c r="K12">
        <f>7+1*2</f>
        <v>9</v>
      </c>
      <c r="L12" s="10"/>
      <c r="M12" s="10">
        <f>6+1*4</f>
        <v>10</v>
      </c>
      <c r="N12" s="10"/>
      <c r="O12" s="10"/>
      <c r="P12" s="10">
        <f>6+1*2</f>
        <v>8</v>
      </c>
      <c r="Q12" s="10"/>
      <c r="R12" s="10"/>
      <c r="S12" s="10"/>
      <c r="T12">
        <f>C12+D12+E12+F12+G12+H12+I12+J12+K12+L12+M12+N12+O12+P12+Q12+R12+S12</f>
        <v>41</v>
      </c>
    </row>
    <row r="13" spans="1:31" x14ac:dyDescent="0.2">
      <c r="A13" s="18" t="s">
        <v>18</v>
      </c>
      <c r="B13" s="18" t="s">
        <v>53</v>
      </c>
      <c r="C13">
        <f>3</f>
        <v>3</v>
      </c>
      <c r="E13">
        <f>2*1</f>
        <v>2</v>
      </c>
      <c r="K13">
        <f>7+1*4</f>
        <v>11</v>
      </c>
      <c r="L13">
        <v>3</v>
      </c>
      <c r="M13">
        <f>6+1*4</f>
        <v>10</v>
      </c>
      <c r="N13">
        <v>1</v>
      </c>
      <c r="T13">
        <f>C13+D13+E13+F13+G13+H13+I13+J13+K13+L13+M13+N13+O13+P13+Q13+R13+S13</f>
        <v>30</v>
      </c>
    </row>
    <row r="14" spans="1:31" x14ac:dyDescent="0.2">
      <c r="A14" t="s">
        <v>51</v>
      </c>
      <c r="B14" s="26" t="s">
        <v>61</v>
      </c>
      <c r="C14">
        <f>5+1*2</f>
        <v>7</v>
      </c>
      <c r="E14">
        <f>2*2</f>
        <v>4</v>
      </c>
      <c r="K14">
        <f>8+1*5</f>
        <v>13</v>
      </c>
      <c r="M14">
        <f>1*2</f>
        <v>2</v>
      </c>
      <c r="T14">
        <f>C14+D14+E14+F14+G14+H14+I14+J14+K14+L14+M14+N14+O14+P14+Q14+R14+S14</f>
        <v>26</v>
      </c>
    </row>
    <row r="15" spans="1:31" ht="17" x14ac:dyDescent="0.2">
      <c r="A15" s="24" t="s">
        <v>281</v>
      </c>
      <c r="B15" s="27" t="s">
        <v>282</v>
      </c>
      <c r="C15" s="10"/>
      <c r="D15" s="10"/>
      <c r="E15" s="10"/>
      <c r="F15" s="10"/>
      <c r="G15" s="10"/>
      <c r="H15" s="10">
        <f>8+1*5</f>
        <v>13</v>
      </c>
      <c r="I15" s="10"/>
      <c r="J15" s="10"/>
      <c r="M15">
        <f>4+1*4</f>
        <v>8</v>
      </c>
      <c r="T15">
        <f>C15+D15+E15+F15+G15+H15+I15+J15+K15+L15+M15+N15+O15+P15+Q15+R15+S15</f>
        <v>21</v>
      </c>
    </row>
    <row r="16" spans="1:31" x14ac:dyDescent="0.2">
      <c r="A16" s="18" t="s">
        <v>34</v>
      </c>
      <c r="B16" s="18" t="s">
        <v>50</v>
      </c>
      <c r="C16">
        <f>3</f>
        <v>3</v>
      </c>
      <c r="D16">
        <v>1</v>
      </c>
      <c r="E16">
        <f>2*2</f>
        <v>4</v>
      </c>
      <c r="G16">
        <f>1</f>
        <v>1</v>
      </c>
      <c r="H16">
        <f>7+1*3</f>
        <v>10</v>
      </c>
      <c r="M16">
        <f>1*1</f>
        <v>1</v>
      </c>
      <c r="T16">
        <f>C16+D16+E16+F16+G16+H16+I16+J16+K16+L16+M16+N16+O16+P16+Q16+R16+S16</f>
        <v>20</v>
      </c>
    </row>
    <row r="17" spans="1:27" x14ac:dyDescent="0.2">
      <c r="A17" t="s">
        <v>31</v>
      </c>
      <c r="B17" s="26" t="s">
        <v>60</v>
      </c>
      <c r="C17">
        <f>5+1*2</f>
        <v>7</v>
      </c>
      <c r="H17">
        <f>1*1</f>
        <v>1</v>
      </c>
      <c r="K17">
        <f>2+1*3</f>
        <v>5</v>
      </c>
      <c r="M17">
        <f>1*2</f>
        <v>2</v>
      </c>
      <c r="O17">
        <f>1*1</f>
        <v>1</v>
      </c>
      <c r="P17">
        <f>1*1</f>
        <v>1</v>
      </c>
      <c r="T17">
        <f>C17+D17+E17+F17+G17+H17+I17+J17+K17+L17+M17+N17+O17+P17+Q17+R17+S17</f>
        <v>17</v>
      </c>
      <c r="Z17" s="9"/>
      <c r="AA17" s="9"/>
    </row>
    <row r="18" spans="1:27" x14ac:dyDescent="0.2">
      <c r="A18" s="18" t="s">
        <v>30</v>
      </c>
      <c r="B18" s="18" t="s">
        <v>50</v>
      </c>
      <c r="C18">
        <f>3</f>
        <v>3</v>
      </c>
      <c r="E18">
        <f>2*1</f>
        <v>2</v>
      </c>
      <c r="H18">
        <f>6+1*4</f>
        <v>10</v>
      </c>
      <c r="T18">
        <f>C18+D18+E18+F18+G18+H18+I18+J18+K18+L18+M18+N18+O18+P18+Q18+R18+S18</f>
        <v>15</v>
      </c>
    </row>
    <row r="19" spans="1:27" x14ac:dyDescent="0.2">
      <c r="A19" s="18" t="s">
        <v>28</v>
      </c>
      <c r="B19" s="18" t="s">
        <v>56</v>
      </c>
      <c r="D19">
        <v>1</v>
      </c>
      <c r="G19">
        <f>1</f>
        <v>1</v>
      </c>
      <c r="H19">
        <f>1*2</f>
        <v>2</v>
      </c>
      <c r="K19">
        <f>4+1*3</f>
        <v>7</v>
      </c>
      <c r="M19">
        <f>1*2</f>
        <v>2</v>
      </c>
      <c r="P19">
        <f>1*2</f>
        <v>2</v>
      </c>
      <c r="T19">
        <f>C19+D19+E19+F19+G19+H19+I19+J19+K19+L19+M19+N19+O19+P19+Q19+R19+S19</f>
        <v>15</v>
      </c>
    </row>
    <row r="20" spans="1:27" ht="17" x14ac:dyDescent="0.2">
      <c r="A20" s="24" t="s">
        <v>153</v>
      </c>
      <c r="B20" s="27" t="s">
        <v>87</v>
      </c>
      <c r="D20">
        <v>1</v>
      </c>
      <c r="G20">
        <f>1</f>
        <v>1</v>
      </c>
      <c r="K20" s="10">
        <f>6+1*5</f>
        <v>11</v>
      </c>
      <c r="L20" s="10"/>
      <c r="M20" s="10">
        <f>1*1</f>
        <v>1</v>
      </c>
      <c r="N20" s="10">
        <v>1</v>
      </c>
      <c r="O20" s="10"/>
      <c r="P20" s="10"/>
      <c r="Q20" s="10"/>
      <c r="R20" s="10"/>
      <c r="S20" s="10"/>
      <c r="T20">
        <f>C20+D20+E20+F20+G20+H20+I20+J20+K20+L20+M20+N20+O20+P20+Q20+R20+S20</f>
        <v>15</v>
      </c>
    </row>
    <row r="21" spans="1:27" ht="17" x14ac:dyDescent="0.2">
      <c r="A21" s="24" t="s">
        <v>420</v>
      </c>
      <c r="B21" s="27" t="s">
        <v>169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>
        <f>1*1</f>
        <v>1</v>
      </c>
      <c r="N21" s="10"/>
      <c r="O21" s="10"/>
      <c r="P21" s="10">
        <f>7+1*4</f>
        <v>11</v>
      </c>
      <c r="Q21" s="10"/>
      <c r="R21" s="10"/>
      <c r="S21" s="10"/>
      <c r="T21">
        <f>C21+D21+E21+F21+G21+H21+I21+J21+K21+L21+M21+N21+O21+P21+Q21+R21+S21</f>
        <v>12</v>
      </c>
    </row>
    <row r="22" spans="1:27" ht="17" x14ac:dyDescent="0.2">
      <c r="A22" s="24" t="s">
        <v>146</v>
      </c>
      <c r="B22" s="27" t="s">
        <v>147</v>
      </c>
      <c r="C22">
        <f>5+1*3</f>
        <v>8</v>
      </c>
      <c r="D22">
        <v>1</v>
      </c>
      <c r="T22">
        <f>C22+D22+E22+F22+G22+H22+I22+J22+K22+L22+M22+N22+O22+P22+Q22+R22+S22</f>
        <v>9</v>
      </c>
    </row>
    <row r="23" spans="1:27" x14ac:dyDescent="0.2">
      <c r="A23" s="18" t="s">
        <v>158</v>
      </c>
      <c r="B23" s="18" t="s">
        <v>53</v>
      </c>
      <c r="C23">
        <f>5</f>
        <v>5</v>
      </c>
      <c r="D23">
        <v>1</v>
      </c>
      <c r="E23">
        <f>2*1</f>
        <v>2</v>
      </c>
      <c r="N23">
        <v>1</v>
      </c>
      <c r="T23">
        <f>C23+D23+E23+F23+G23+H23+I23+J23+K23+L23+M23+N23+O23+P23+Q23+R23+S23</f>
        <v>9</v>
      </c>
      <c r="Z23" s="9"/>
      <c r="AA23" s="9"/>
    </row>
    <row r="24" spans="1:27" ht="17" x14ac:dyDescent="0.2">
      <c r="A24" s="24" t="s">
        <v>157</v>
      </c>
      <c r="B24" s="27" t="s">
        <v>129</v>
      </c>
      <c r="C24">
        <f>3</f>
        <v>3</v>
      </c>
      <c r="E24">
        <f>2*1</f>
        <v>2</v>
      </c>
      <c r="L24">
        <v>3</v>
      </c>
      <c r="M24">
        <f>1*1</f>
        <v>1</v>
      </c>
      <c r="T24">
        <f>C24+D24+E24+F24+G24+H24+I24+J24+K24+L24+M24+N24+O24+P24+Q24+R24+S24</f>
        <v>9</v>
      </c>
      <c r="Z24" s="9"/>
      <c r="AA24" s="9"/>
    </row>
    <row r="25" spans="1:27" ht="17" x14ac:dyDescent="0.2">
      <c r="A25" s="19" t="s">
        <v>81</v>
      </c>
      <c r="B25" s="22" t="s">
        <v>80</v>
      </c>
      <c r="D25">
        <v>1</v>
      </c>
      <c r="G25">
        <f>1</f>
        <v>1</v>
      </c>
      <c r="H25">
        <f>1*1</f>
        <v>1</v>
      </c>
      <c r="J25">
        <v>1</v>
      </c>
      <c r="K25">
        <f>1*3</f>
        <v>3</v>
      </c>
      <c r="N25">
        <v>1</v>
      </c>
      <c r="T25">
        <f>C25+D25+E25+F25+G25+H25+I25+J25+K25+L25+M25+N25+O25+P25+Q25+R25+S25</f>
        <v>8</v>
      </c>
      <c r="Z25" s="9"/>
      <c r="AA25" s="9"/>
    </row>
    <row r="26" spans="1:27" ht="17" x14ac:dyDescent="0.2">
      <c r="A26" s="24" t="s">
        <v>148</v>
      </c>
      <c r="B26" s="27" t="s">
        <v>145</v>
      </c>
      <c r="C26">
        <f>3+1*2</f>
        <v>5</v>
      </c>
      <c r="G26">
        <f>1</f>
        <v>1</v>
      </c>
      <c r="H26">
        <f>1*1</f>
        <v>1</v>
      </c>
      <c r="K26">
        <f>1*1</f>
        <v>1</v>
      </c>
      <c r="T26">
        <f>C26+D26+E26+F26+G26+H26+I26+J26+K26+L26+M26+N26+O26+P26+Q26+R26+S26</f>
        <v>8</v>
      </c>
    </row>
    <row r="27" spans="1:27" ht="17" x14ac:dyDescent="0.2">
      <c r="A27" s="24" t="s">
        <v>126</v>
      </c>
      <c r="B27" s="27" t="s">
        <v>112</v>
      </c>
      <c r="C27">
        <f>3</f>
        <v>3</v>
      </c>
      <c r="G27">
        <f>1</f>
        <v>1</v>
      </c>
      <c r="K27">
        <f>2+1*1</f>
        <v>3</v>
      </c>
      <c r="L27" s="10"/>
      <c r="M27" s="10"/>
      <c r="N27" s="10"/>
      <c r="O27" s="10"/>
      <c r="P27" s="10"/>
      <c r="Q27" s="10"/>
      <c r="R27" s="10"/>
      <c r="S27" s="10"/>
      <c r="T27">
        <f>C27+D27+E27+F27+G27+H27+I27+J27+K27+L27+M27+N27+O27+P27+Q27+R27+S27</f>
        <v>7</v>
      </c>
    </row>
    <row r="28" spans="1:27" ht="17" x14ac:dyDescent="0.2">
      <c r="A28" s="24" t="s">
        <v>273</v>
      </c>
      <c r="B28" s="27" t="s">
        <v>213</v>
      </c>
      <c r="D28">
        <f>1</f>
        <v>1</v>
      </c>
      <c r="G28">
        <f>1</f>
        <v>1</v>
      </c>
      <c r="H28">
        <f>1*3</f>
        <v>3</v>
      </c>
      <c r="L28" s="10"/>
      <c r="M28" s="10">
        <f>1*1</f>
        <v>1</v>
      </c>
      <c r="N28" s="10">
        <v>1</v>
      </c>
      <c r="O28" s="10"/>
      <c r="P28" s="10"/>
      <c r="Q28" s="10"/>
      <c r="R28" s="10"/>
      <c r="S28" s="10"/>
      <c r="T28">
        <f>C28+D28+E28+F28+G28+H28+I28+J28+K28+L28+M28+N28+O28+P28+Q28+R28+S28</f>
        <v>7</v>
      </c>
    </row>
    <row r="29" spans="1:27" ht="17" x14ac:dyDescent="0.2">
      <c r="A29" s="21" t="s">
        <v>108</v>
      </c>
      <c r="B29" s="31" t="s">
        <v>56</v>
      </c>
      <c r="D29">
        <v>1</v>
      </c>
      <c r="G29">
        <f>1</f>
        <v>1</v>
      </c>
      <c r="H29">
        <f>1*2</f>
        <v>2</v>
      </c>
      <c r="N29">
        <v>1</v>
      </c>
      <c r="T29">
        <f>C29+D29+E29+F29+G29+H29+I29+J29+K29+L29+M29+N29+O29+P29+Q29+R29+S29</f>
        <v>5</v>
      </c>
    </row>
    <row r="30" spans="1:27" x14ac:dyDescent="0.2">
      <c r="A30" s="18" t="s">
        <v>45</v>
      </c>
      <c r="B30" s="18" t="s">
        <v>59</v>
      </c>
      <c r="C30">
        <f>3</f>
        <v>3</v>
      </c>
      <c r="E30">
        <f>2*1</f>
        <v>2</v>
      </c>
      <c r="T30">
        <f>C30+D30+E30+F30+G30+H30+I30+J30+K30+L30+M30+N30+O30+P30+Q30+R30+S30</f>
        <v>5</v>
      </c>
    </row>
    <row r="31" spans="1:27" ht="17" x14ac:dyDescent="0.2">
      <c r="A31" s="21" t="s">
        <v>77</v>
      </c>
      <c r="B31" t="s">
        <v>58</v>
      </c>
      <c r="D31">
        <v>1</v>
      </c>
      <c r="G31">
        <f>1</f>
        <v>1</v>
      </c>
      <c r="J31">
        <v>1</v>
      </c>
      <c r="N31">
        <v>1</v>
      </c>
      <c r="T31">
        <f>C31+D31+E31+F31+G31+H31+I31+J31+K31+L31+M31+N31+O31+P31+Q31+R31+S31</f>
        <v>4</v>
      </c>
    </row>
    <row r="32" spans="1:27" ht="17" x14ac:dyDescent="0.2">
      <c r="A32" s="24" t="s">
        <v>152</v>
      </c>
      <c r="B32" s="27" t="s">
        <v>147</v>
      </c>
      <c r="C32">
        <f>3</f>
        <v>3</v>
      </c>
      <c r="J32">
        <v>1</v>
      </c>
      <c r="T32">
        <f>C32+D32+E32+F32+G32+H32+I32+J32+K32+L32+M32+N32+O32+P32+Q32+R32+S32</f>
        <v>4</v>
      </c>
    </row>
    <row r="33" spans="1:20" x14ac:dyDescent="0.2">
      <c r="A33" s="18" t="s">
        <v>33</v>
      </c>
      <c r="B33" s="18" t="s">
        <v>53</v>
      </c>
      <c r="C33">
        <f>2+1*1</f>
        <v>3</v>
      </c>
      <c r="T33">
        <f>C33+D33+E33+F33+G33+H33+I33+J33+K33+L33+M33+N33+O33+P33+Q33+R33+S33</f>
        <v>3</v>
      </c>
    </row>
    <row r="34" spans="1:20" ht="17" x14ac:dyDescent="0.2">
      <c r="A34" s="24" t="s">
        <v>272</v>
      </c>
      <c r="B34" s="27" t="s">
        <v>233</v>
      </c>
      <c r="G34">
        <f>1</f>
        <v>1</v>
      </c>
      <c r="M34">
        <f>1*1</f>
        <v>1</v>
      </c>
      <c r="N34">
        <v>1</v>
      </c>
      <c r="T34">
        <f>C34+D34+E34+F34+G34+H34+I34+J34+K34+L34+M34+N34+O34+P34+Q34+R34+S34</f>
        <v>3</v>
      </c>
    </row>
    <row r="35" spans="1:20" ht="17" x14ac:dyDescent="0.2">
      <c r="A35" s="24" t="s">
        <v>386</v>
      </c>
      <c r="B35" s="27" t="s">
        <v>361</v>
      </c>
      <c r="K35" s="10">
        <f>1*2</f>
        <v>2</v>
      </c>
      <c r="L35" s="10"/>
      <c r="M35" s="10"/>
      <c r="N35" s="10">
        <v>1</v>
      </c>
      <c r="O35" s="10"/>
      <c r="P35" s="10"/>
      <c r="Q35" s="10"/>
      <c r="R35" s="10"/>
      <c r="S35" s="10"/>
      <c r="T35">
        <f>C35+D35+E35+F35+G35+H35+I35+J35+K35+L35+M35+N35+O35+P35+Q35+R35+S35</f>
        <v>3</v>
      </c>
    </row>
    <row r="36" spans="1:20" x14ac:dyDescent="0.2">
      <c r="A36" s="18" t="s">
        <v>19</v>
      </c>
      <c r="B36" s="18" t="s">
        <v>53</v>
      </c>
      <c r="C36">
        <f>3</f>
        <v>3</v>
      </c>
      <c r="T36">
        <f>C36+D36+E36+F36+G36+H36+I36+J36+K36+L36+M36+N36+O36+P36+Q36+R36+S36</f>
        <v>3</v>
      </c>
    </row>
    <row r="37" spans="1:20" ht="17" x14ac:dyDescent="0.2">
      <c r="A37" s="32" t="s">
        <v>280</v>
      </c>
      <c r="B37" s="33" t="s">
        <v>213</v>
      </c>
      <c r="H37">
        <f>1*2</f>
        <v>2</v>
      </c>
      <c r="I37" s="10"/>
      <c r="J37" s="10"/>
      <c r="N37">
        <v>1</v>
      </c>
      <c r="T37">
        <f>C37+D37+E37+F37+G37+H37+I37+J37+K37+L37+M37+N37+O37+P37+Q37+R37+S37</f>
        <v>3</v>
      </c>
    </row>
    <row r="38" spans="1:20" x14ac:dyDescent="0.2">
      <c r="A38" s="18" t="s">
        <v>20</v>
      </c>
      <c r="B38" s="18" t="s">
        <v>53</v>
      </c>
      <c r="C38">
        <f>3</f>
        <v>3</v>
      </c>
      <c r="T38">
        <f>C38+D38+E38+F38+G38+H38+I38+J38+K38+L38+M38+N38+O38+P38+Q38+R38+S38</f>
        <v>3</v>
      </c>
    </row>
    <row r="39" spans="1:20" ht="17" x14ac:dyDescent="0.2">
      <c r="A39" s="24" t="s">
        <v>156</v>
      </c>
      <c r="B39" s="27" t="s">
        <v>87</v>
      </c>
      <c r="D39">
        <v>1</v>
      </c>
      <c r="G39">
        <f>1</f>
        <v>1</v>
      </c>
      <c r="L39" s="10"/>
      <c r="M39" s="10"/>
      <c r="N39" s="10"/>
      <c r="O39" s="10"/>
      <c r="P39" s="10"/>
      <c r="Q39" s="10"/>
      <c r="R39" s="10"/>
      <c r="S39" s="10"/>
      <c r="T39">
        <f>C39+D39+E39+F39+G39+H39+I39+J39+K39+L39+M39+N39+O39+P39+Q39+R39+S39</f>
        <v>2</v>
      </c>
    </row>
    <row r="40" spans="1:20" ht="17" x14ac:dyDescent="0.2">
      <c r="A40" s="24" t="s">
        <v>398</v>
      </c>
      <c r="B40" s="27" t="s">
        <v>59</v>
      </c>
      <c r="C40" s="10"/>
      <c r="D40" s="10"/>
      <c r="E40" s="10"/>
      <c r="F40" s="10"/>
      <c r="G40" s="10"/>
      <c r="H40" s="10"/>
      <c r="I40" s="10"/>
      <c r="J40" s="10">
        <v>1</v>
      </c>
      <c r="K40" s="10"/>
      <c r="N40">
        <v>1</v>
      </c>
      <c r="T40">
        <f>C40+D40+E40+F40+G40+H40+I40+J40+K40+L40+M40+N40+O40+P40+Q40+R40+S40</f>
        <v>2</v>
      </c>
    </row>
    <row r="41" spans="1:20" ht="17" x14ac:dyDescent="0.2">
      <c r="A41" s="21" t="s">
        <v>107</v>
      </c>
      <c r="B41" t="s">
        <v>58</v>
      </c>
      <c r="D41">
        <v>1</v>
      </c>
      <c r="G41">
        <f>1</f>
        <v>1</v>
      </c>
      <c r="K41" s="10"/>
      <c r="T41">
        <f>C41+D41+E41+F41+G41+H41+I41+J41+K41+L41+M41+N41+O41+P41+Q41+R41+S41</f>
        <v>2</v>
      </c>
    </row>
    <row r="42" spans="1:20" ht="17" x14ac:dyDescent="0.2">
      <c r="A42" s="24" t="s">
        <v>419</v>
      </c>
      <c r="B42" s="27" t="s">
        <v>82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>
        <f>1*2</f>
        <v>2</v>
      </c>
      <c r="N42" s="10"/>
      <c r="O42" s="10"/>
      <c r="P42" s="10"/>
      <c r="Q42" s="10"/>
      <c r="R42" s="10"/>
      <c r="S42" s="10"/>
      <c r="T42">
        <f>C42+D42+E42+F42+G42+H42+I42+J42+K42+L42+M42+N42+O42+P42+Q42+R42+S42</f>
        <v>2</v>
      </c>
    </row>
    <row r="43" spans="1:20" ht="17" x14ac:dyDescent="0.2">
      <c r="A43" s="24" t="s">
        <v>275</v>
      </c>
      <c r="B43" s="27" t="s">
        <v>59</v>
      </c>
      <c r="C43" s="10"/>
      <c r="D43" s="10"/>
      <c r="E43" s="10"/>
      <c r="F43" s="10"/>
      <c r="G43" s="10">
        <f>1</f>
        <v>1</v>
      </c>
      <c r="H43" s="10"/>
      <c r="I43" s="10"/>
      <c r="J43" s="10"/>
      <c r="N43">
        <v>1</v>
      </c>
      <c r="T43">
        <f>C43+D43+E43+F43+G43+H43+I43+J43+K43+L43+M43+N43+O43+P43+Q43+R43+S43</f>
        <v>2</v>
      </c>
    </row>
    <row r="44" spans="1:20" ht="17" x14ac:dyDescent="0.2">
      <c r="A44" s="19" t="s">
        <v>79</v>
      </c>
      <c r="B44" s="22" t="s">
        <v>78</v>
      </c>
      <c r="D44">
        <v>1</v>
      </c>
      <c r="G44">
        <f>1</f>
        <v>1</v>
      </c>
      <c r="K44" s="10"/>
      <c r="L44" s="10"/>
      <c r="M44" s="10"/>
      <c r="N44" s="10"/>
      <c r="O44" s="10"/>
      <c r="P44" s="10"/>
      <c r="Q44" s="10"/>
      <c r="R44" s="10"/>
      <c r="S44" s="10"/>
      <c r="T44">
        <f>C44+D44+E44+F44+G44+H44+I44+J44+K44+L44+M44+N44+O44+P44+Q44+R44+S44</f>
        <v>2</v>
      </c>
    </row>
    <row r="45" spans="1:20" ht="17" x14ac:dyDescent="0.2">
      <c r="A45" s="24" t="s">
        <v>445</v>
      </c>
      <c r="B45" s="27" t="s">
        <v>58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>
        <v>1</v>
      </c>
      <c r="O45" s="10"/>
      <c r="P45" s="10"/>
      <c r="Q45" s="10"/>
      <c r="R45" s="10"/>
      <c r="S45" s="10"/>
      <c r="T45">
        <f>C45+D45+E45+F45+G45+H45+I45+J45+K45+L45+M45+N45+O45+P45+Q45+R45+S45</f>
        <v>1</v>
      </c>
    </row>
    <row r="46" spans="1:20" ht="17" x14ac:dyDescent="0.2">
      <c r="A46" s="24" t="s">
        <v>267</v>
      </c>
      <c r="B46" s="27" t="s">
        <v>268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>
        <v>1</v>
      </c>
      <c r="O46" s="10"/>
      <c r="P46" s="10"/>
      <c r="Q46" s="10"/>
      <c r="R46" s="10"/>
      <c r="S46" s="10"/>
      <c r="T46">
        <f>C46+D46+E46+F46+G46+H46+I46+J46+K46+L46+M46+N46+O46+P46+Q46+R46+S46</f>
        <v>1</v>
      </c>
    </row>
    <row r="47" spans="1:20" ht="17" x14ac:dyDescent="0.2">
      <c r="A47" s="24" t="s">
        <v>446</v>
      </c>
      <c r="B47" s="27" t="s">
        <v>447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>
        <v>1</v>
      </c>
      <c r="O47" s="10"/>
      <c r="P47" s="10"/>
      <c r="Q47" s="10"/>
      <c r="R47" s="10"/>
      <c r="S47" s="10"/>
      <c r="T47">
        <f>C47+D47+E47+F47+G47+H47+I47+J47+K47+L47+M47+N47+O47+P47+Q47+R47+S47</f>
        <v>1</v>
      </c>
    </row>
    <row r="48" spans="1:20" ht="17" x14ac:dyDescent="0.2">
      <c r="A48" s="24" t="s">
        <v>269</v>
      </c>
      <c r="B48" s="27" t="s">
        <v>233</v>
      </c>
      <c r="G48">
        <f>1</f>
        <v>1</v>
      </c>
      <c r="K48" s="10"/>
      <c r="T48">
        <f>C48+D48+E48+F48+G48+H48+I48+J48+K48+L48+M48+N48+O48+P48+Q48+R48+S48</f>
        <v>1</v>
      </c>
    </row>
    <row r="49" spans="1:20" ht="17" x14ac:dyDescent="0.2">
      <c r="A49" s="24" t="s">
        <v>270</v>
      </c>
      <c r="B49" s="27" t="s">
        <v>129</v>
      </c>
      <c r="G49">
        <f>1</f>
        <v>1</v>
      </c>
      <c r="T49">
        <f>C49+D49+E49+F49+G49+H49+I49+J49+K49+L49+M49+N49+O49+P49+Q49+R49+S49</f>
        <v>1</v>
      </c>
    </row>
    <row r="50" spans="1:20" ht="17" x14ac:dyDescent="0.2">
      <c r="A50" s="24" t="s">
        <v>449</v>
      </c>
      <c r="B50" s="27" t="s">
        <v>169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34">
        <v>1</v>
      </c>
      <c r="O50" s="10"/>
      <c r="P50" s="10"/>
      <c r="Q50" s="10"/>
      <c r="R50" s="10"/>
      <c r="S50" s="10"/>
      <c r="T50">
        <f>C50+D50+E50+F50+G50+H50+I50+J50+K50+L50+M50+N50+O50+P50+Q50+R50+S50</f>
        <v>1</v>
      </c>
    </row>
    <row r="51" spans="1:20" ht="17" x14ac:dyDescent="0.2">
      <c r="A51" s="24" t="s">
        <v>450</v>
      </c>
      <c r="B51" s="27" t="s">
        <v>361</v>
      </c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34">
        <v>1</v>
      </c>
      <c r="O51" s="10"/>
      <c r="P51" s="10"/>
      <c r="Q51" s="10"/>
      <c r="R51" s="10"/>
      <c r="S51" s="10"/>
      <c r="T51">
        <f>C51+D51+E51+F51+G51+H51+I51+J51+K51+L51+M51+N51+O51+P51+Q51+R51+S51</f>
        <v>1</v>
      </c>
    </row>
    <row r="52" spans="1:20" x14ac:dyDescent="0.2">
      <c r="A52" t="s">
        <v>188</v>
      </c>
      <c r="B52" s="26" t="s">
        <v>111</v>
      </c>
      <c r="D52">
        <v>1</v>
      </c>
      <c r="T52">
        <f>C52+D52+E52+F52+G52+H52+I52+J52+K52+L52+M52+N52+O52+P52+Q52+R52+S52</f>
        <v>1</v>
      </c>
    </row>
    <row r="53" spans="1:20" ht="17" x14ac:dyDescent="0.2">
      <c r="A53" s="19" t="s">
        <v>189</v>
      </c>
      <c r="B53" s="22" t="s">
        <v>82</v>
      </c>
      <c r="D53">
        <v>1</v>
      </c>
      <c r="L53" s="10"/>
      <c r="M53" s="10"/>
      <c r="N53" s="10"/>
      <c r="O53" s="10"/>
      <c r="P53" s="10"/>
      <c r="Q53" s="10"/>
      <c r="R53" s="10"/>
      <c r="S53" s="10"/>
      <c r="T53">
        <f>C53+D53+E53+F53+G53+H53+I53+J53+K53+L53+M53+N53+O53+P53+Q53+R53+S53</f>
        <v>1</v>
      </c>
    </row>
    <row r="54" spans="1:20" ht="17" x14ac:dyDescent="0.2">
      <c r="A54" s="24" t="s">
        <v>163</v>
      </c>
      <c r="B54" s="27" t="s">
        <v>54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34">
        <v>1</v>
      </c>
      <c r="O54" s="10"/>
      <c r="P54" s="10"/>
      <c r="Q54" s="10"/>
      <c r="R54" s="10"/>
      <c r="S54" s="10"/>
      <c r="T54">
        <f>C54+D54+E54+F54+G54+H54+I54+J54+K54+L54+M54+N54+O54+P54+Q54+R54+S54</f>
        <v>1</v>
      </c>
    </row>
    <row r="55" spans="1:20" ht="17" x14ac:dyDescent="0.2">
      <c r="A55" s="24" t="s">
        <v>135</v>
      </c>
      <c r="B55" s="27" t="s">
        <v>134</v>
      </c>
      <c r="D55">
        <v>1</v>
      </c>
      <c r="T55">
        <f>C55+D55+E55+F55+G55+H55+I55+J55+K55+L55+M55+N55+O55+P55+Q55+R55+S55</f>
        <v>1</v>
      </c>
    </row>
    <row r="56" spans="1:20" ht="17" x14ac:dyDescent="0.2">
      <c r="A56" s="24" t="s">
        <v>397</v>
      </c>
      <c r="B56" s="27" t="s">
        <v>111</v>
      </c>
      <c r="J56">
        <v>1</v>
      </c>
      <c r="K56" s="10"/>
      <c r="T56">
        <f>C56+D56+E56+F56+G56+H56+I56+J56+K56+L56+M56+N56+O56+P56+Q56+R56+S56</f>
        <v>1</v>
      </c>
    </row>
    <row r="57" spans="1:20" ht="17" x14ac:dyDescent="0.2">
      <c r="A57" s="24" t="s">
        <v>451</v>
      </c>
      <c r="B57" s="27" t="s">
        <v>53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34">
        <v>1</v>
      </c>
      <c r="O57" s="10"/>
      <c r="P57" s="10"/>
      <c r="Q57" s="10"/>
      <c r="R57" s="10"/>
      <c r="S57" s="10"/>
      <c r="T57">
        <f>C57+D57+E57+F57+G57+H57+I57+J57+K57+L57+M57+N57+O57+P57+Q57+R57+S57</f>
        <v>1</v>
      </c>
    </row>
    <row r="58" spans="1:20" ht="17" x14ac:dyDescent="0.2">
      <c r="A58" s="24" t="s">
        <v>452</v>
      </c>
      <c r="B58" s="27" t="s">
        <v>82</v>
      </c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34">
        <v>1</v>
      </c>
      <c r="O58" s="10"/>
      <c r="P58" s="10"/>
      <c r="Q58" s="10"/>
      <c r="R58" s="10"/>
      <c r="S58" s="10"/>
      <c r="T58">
        <f>C58+D58+E58+F58+G58+H58+I58+J58+K58+L58+M58+N58+O58+P58+Q58+R58+S58</f>
        <v>1</v>
      </c>
    </row>
    <row r="59" spans="1:20" ht="17" x14ac:dyDescent="0.2">
      <c r="A59" s="24" t="s">
        <v>453</v>
      </c>
      <c r="B59" s="27" t="s">
        <v>54</v>
      </c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34">
        <v>1</v>
      </c>
      <c r="O59" s="10"/>
      <c r="P59" s="10"/>
      <c r="Q59" s="10"/>
      <c r="R59" s="10"/>
      <c r="S59" s="10"/>
      <c r="T59">
        <f>C59+D59+E59+F59+G59+H59+I59+J59+K59+L59+M59+N59+O59+P59+Q59+R59+S59</f>
        <v>1</v>
      </c>
    </row>
    <row r="60" spans="1:20" x14ac:dyDescent="0.2">
      <c r="A60" t="s">
        <v>187</v>
      </c>
      <c r="B60" s="26" t="s">
        <v>62</v>
      </c>
      <c r="D60">
        <v>1</v>
      </c>
      <c r="T60">
        <f>C60+D60+E60+F60+G60+H60+I60+J60+K60+L60+M60+N60+O60+P60+Q60+R60+S60</f>
        <v>1</v>
      </c>
    </row>
    <row r="61" spans="1:20" ht="17" x14ac:dyDescent="0.2">
      <c r="A61" s="24" t="s">
        <v>399</v>
      </c>
      <c r="B61" s="27" t="s">
        <v>171</v>
      </c>
      <c r="C61" s="10"/>
      <c r="D61" s="10"/>
      <c r="E61" s="10"/>
      <c r="F61" s="10"/>
      <c r="G61" s="10"/>
      <c r="H61" s="10"/>
      <c r="I61" s="10"/>
      <c r="J61" s="10">
        <v>1</v>
      </c>
      <c r="K61" s="10"/>
      <c r="T61">
        <f>C61+D61+E61+F61+G61+H61+I61+J61+K61+L61+M61+N61+O61+P61+Q61+R61+S61</f>
        <v>1</v>
      </c>
    </row>
    <row r="62" spans="1:20" x14ac:dyDescent="0.2">
      <c r="A62" t="s">
        <v>190</v>
      </c>
      <c r="B62" s="26" t="s">
        <v>132</v>
      </c>
      <c r="D62">
        <v>1</v>
      </c>
      <c r="T62">
        <f>C62+D62+E62+F62+G62+H62+I62+J62+K62+L62+M62+N62+O62+P62+Q62+R62+S62</f>
        <v>1</v>
      </c>
    </row>
    <row r="63" spans="1:20" ht="17" x14ac:dyDescent="0.2">
      <c r="A63" s="24" t="s">
        <v>456</v>
      </c>
      <c r="B63" s="27" t="s">
        <v>82</v>
      </c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34">
        <v>1</v>
      </c>
      <c r="O63" s="10"/>
      <c r="P63" s="10"/>
      <c r="Q63" s="10"/>
      <c r="R63" s="10"/>
      <c r="S63" s="10"/>
      <c r="T63">
        <f>C63+D63+E63+F63+G63+H63+I63+J63+K63+L63+M63+N63+O63+P63+Q63+R63+S63</f>
        <v>1</v>
      </c>
    </row>
    <row r="64" spans="1:20" ht="17" x14ac:dyDescent="0.2">
      <c r="A64" s="24" t="s">
        <v>457</v>
      </c>
      <c r="B64" s="27" t="s">
        <v>435</v>
      </c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34">
        <v>1</v>
      </c>
      <c r="O64" s="10"/>
      <c r="P64" s="10"/>
      <c r="Q64" s="10"/>
      <c r="R64" s="10"/>
      <c r="S64" s="10"/>
      <c r="T64">
        <f>C64+D64+E64+F64+G64+H64+I64+J64+K64+L64+M64+N64+O64+P64+Q64+R64+S64</f>
        <v>1</v>
      </c>
    </row>
    <row r="65" spans="1:20" ht="17" x14ac:dyDescent="0.2">
      <c r="A65" s="24" t="s">
        <v>276</v>
      </c>
      <c r="B65" s="27" t="s">
        <v>233</v>
      </c>
      <c r="C65" s="10"/>
      <c r="D65" s="10"/>
      <c r="E65" s="10"/>
      <c r="F65" s="10"/>
      <c r="G65" s="34">
        <f>1</f>
        <v>1</v>
      </c>
      <c r="H65" s="10"/>
      <c r="I65" s="10"/>
      <c r="J65" s="10"/>
      <c r="T65">
        <f>C65+D65+E65+F65+G65+H65+I65+J65+K65+L65+M65+N65+O65+P65+Q65+R65+S65</f>
        <v>1</v>
      </c>
    </row>
    <row r="66" spans="1:20" ht="17" x14ac:dyDescent="0.2">
      <c r="A66" s="24" t="s">
        <v>400</v>
      </c>
      <c r="B66" s="27" t="s">
        <v>111</v>
      </c>
      <c r="C66" s="10"/>
      <c r="D66" s="10"/>
      <c r="E66" s="10"/>
      <c r="F66" s="10"/>
      <c r="G66" s="10"/>
      <c r="H66" s="10"/>
      <c r="I66" s="10"/>
      <c r="J66" s="34">
        <v>1</v>
      </c>
      <c r="K66" s="10"/>
      <c r="L66" s="10"/>
      <c r="M66" s="10"/>
      <c r="N66" s="10"/>
      <c r="O66" s="10"/>
      <c r="P66" s="10"/>
      <c r="Q66" s="10"/>
      <c r="R66" s="10"/>
      <c r="S66" s="10"/>
      <c r="T66">
        <f>C66+D66+E66+F66+G66+H66+I66+J66+K66+L66+M66+N66+O66+P66+Q66+R66+S66</f>
        <v>1</v>
      </c>
    </row>
    <row r="67" spans="1:20" ht="17" x14ac:dyDescent="0.2">
      <c r="A67" s="24" t="s">
        <v>458</v>
      </c>
      <c r="B67" s="27" t="s">
        <v>447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34">
        <v>1</v>
      </c>
      <c r="O67" s="10"/>
      <c r="P67" s="10"/>
      <c r="Q67" s="10"/>
      <c r="R67" s="10"/>
      <c r="S67" s="10"/>
      <c r="T67">
        <f>C67+D67+E67+F67+G67+H67+I67+J67+K67+L67+M67+N67+O67+P67+Q67+R67+S67</f>
        <v>1</v>
      </c>
    </row>
    <row r="68" spans="1:20" x14ac:dyDescent="0.2">
      <c r="A68" s="24"/>
      <c r="B68" s="27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34"/>
      <c r="O68" s="10"/>
      <c r="P68" s="10"/>
      <c r="Q68" s="10"/>
      <c r="R68" s="10"/>
      <c r="S68" s="10"/>
    </row>
    <row r="69" spans="1:20" x14ac:dyDescent="0.2">
      <c r="A69" s="24"/>
      <c r="B69" s="27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34"/>
      <c r="O69" s="10"/>
      <c r="P69" s="10"/>
      <c r="Q69" s="10"/>
      <c r="R69" s="10"/>
      <c r="S69" s="10"/>
      <c r="T69" s="10"/>
    </row>
    <row r="70" spans="1:20" x14ac:dyDescent="0.2">
      <c r="A70" s="24"/>
      <c r="B70" s="27"/>
    </row>
    <row r="71" spans="1:20" x14ac:dyDescent="0.2">
      <c r="A71" s="23" t="s">
        <v>421</v>
      </c>
      <c r="B71" s="18" t="s">
        <v>57</v>
      </c>
      <c r="C71">
        <f>3</f>
        <v>3</v>
      </c>
      <c r="E71">
        <f>8+2*5</f>
        <v>18</v>
      </c>
      <c r="F71">
        <f>35+5*3</f>
        <v>50</v>
      </c>
      <c r="M71">
        <f>6+1*3</f>
        <v>9</v>
      </c>
      <c r="T71">
        <f>C71+D71+E71+F71+G71+H71+I71+J71+K71+L71+M71+N71+O71+P71+Q71+R71+S71</f>
        <v>80</v>
      </c>
    </row>
    <row r="72" spans="1:20" x14ac:dyDescent="0.2">
      <c r="A72" s="23" t="s">
        <v>122</v>
      </c>
      <c r="B72" s="18" t="s">
        <v>53</v>
      </c>
      <c r="C72">
        <f>3</f>
        <v>3</v>
      </c>
      <c r="E72">
        <f>2*2</f>
        <v>4</v>
      </c>
      <c r="K72">
        <f>6+1*2</f>
        <v>8</v>
      </c>
      <c r="L72">
        <v>3</v>
      </c>
      <c r="M72">
        <f>1*1</f>
        <v>1</v>
      </c>
      <c r="N72">
        <v>1</v>
      </c>
      <c r="O72">
        <f>2+1*1</f>
        <v>3</v>
      </c>
      <c r="T72">
        <f>C72+D72+E72+F72+G72+H72+I72+J72+K72+L72+M72+N72+O72+P72+Q72+R72+S72</f>
        <v>23</v>
      </c>
    </row>
    <row r="73" spans="1:20" ht="17" x14ac:dyDescent="0.2">
      <c r="A73" s="24" t="s">
        <v>422</v>
      </c>
      <c r="B73" s="27" t="s">
        <v>55</v>
      </c>
      <c r="M73">
        <f>7+1*3</f>
        <v>10</v>
      </c>
      <c r="N73">
        <v>1</v>
      </c>
      <c r="P73">
        <f>7+1*1</f>
        <v>8</v>
      </c>
      <c r="T73">
        <f>C73+D73+E73+F73+G73+H73+I73+J73+K73+L73+M73+N73+O73+P73+Q73+R73+S73</f>
        <v>19</v>
      </c>
    </row>
    <row r="74" spans="1:20" ht="17" x14ac:dyDescent="0.2">
      <c r="A74" s="19" t="s">
        <v>384</v>
      </c>
      <c r="B74" s="22" t="s">
        <v>57</v>
      </c>
      <c r="K74">
        <f>7+1*3</f>
        <v>10</v>
      </c>
      <c r="M74">
        <f>1*1</f>
        <v>1</v>
      </c>
      <c r="P74">
        <f>4+1*2</f>
        <v>6</v>
      </c>
      <c r="T74">
        <f>C74+D74+E74+F74+G74+H74+I74+J74+K74+L74+M74+N74+O74+P74+Q74+R74+S74</f>
        <v>17</v>
      </c>
    </row>
    <row r="75" spans="1:20" ht="17" x14ac:dyDescent="0.2">
      <c r="A75" s="24" t="s">
        <v>149</v>
      </c>
      <c r="B75" s="27" t="s">
        <v>129</v>
      </c>
      <c r="C75">
        <f>3</f>
        <v>3</v>
      </c>
      <c r="E75">
        <f>4+2*3</f>
        <v>10</v>
      </c>
      <c r="M75">
        <f>2+1*2</f>
        <v>4</v>
      </c>
      <c r="T75">
        <f>C75+D75+E75+F75+G75+H75+I75+J75+K75+L75+M75+N75+O75+P75+Q75+R75+S75</f>
        <v>17</v>
      </c>
    </row>
    <row r="76" spans="1:20" x14ac:dyDescent="0.2">
      <c r="A76" s="23" t="s">
        <v>106</v>
      </c>
      <c r="B76" s="18" t="s">
        <v>57</v>
      </c>
      <c r="C76">
        <f>3</f>
        <v>3</v>
      </c>
      <c r="H76">
        <f>1*2</f>
        <v>2</v>
      </c>
      <c r="K76">
        <f>7+1*2</f>
        <v>9</v>
      </c>
      <c r="M76">
        <f>1*1</f>
        <v>1</v>
      </c>
      <c r="T76">
        <f>C76+D76+E76+F76+G76+H76+I76+J76+K76+L76+M76+N76+O76+P76+Q76+R76+S76</f>
        <v>15</v>
      </c>
    </row>
    <row r="77" spans="1:20" ht="17" x14ac:dyDescent="0.2">
      <c r="A77" s="24" t="s">
        <v>124</v>
      </c>
      <c r="B77" s="27" t="s">
        <v>123</v>
      </c>
      <c r="C77">
        <f>5+1*1</f>
        <v>6</v>
      </c>
      <c r="G77">
        <f>1</f>
        <v>1</v>
      </c>
      <c r="J77">
        <v>1</v>
      </c>
      <c r="N77">
        <v>1</v>
      </c>
      <c r="T77">
        <f>C77+D77+E77+F77+G77+H77+I77+J77+K77+L77+M77+N77+O77+P77+Q77+R77+S77</f>
        <v>9</v>
      </c>
    </row>
    <row r="78" spans="1:20" ht="17" x14ac:dyDescent="0.2">
      <c r="A78" s="19" t="s">
        <v>471</v>
      </c>
      <c r="B78" s="20" t="s">
        <v>54</v>
      </c>
      <c r="P78">
        <f>6+1*2</f>
        <v>8</v>
      </c>
      <c r="T78">
        <f>C78+D78+E78+F78+G78+H78+I78+J78+K78+L78+M78+N78+O78+P78+Q78+R78+S78</f>
        <v>8</v>
      </c>
    </row>
    <row r="79" spans="1:20" x14ac:dyDescent="0.2">
      <c r="A79" s="18" t="s">
        <v>35</v>
      </c>
      <c r="B79" s="18" t="s">
        <v>59</v>
      </c>
      <c r="C79">
        <f>4+1*1</f>
        <v>5</v>
      </c>
      <c r="T79">
        <f>C79+D79+E79+F79+G79+H79+I79+J79+K79+L79+M79+N79+O79+P79+Q79+R79+S79</f>
        <v>5</v>
      </c>
    </row>
    <row r="80" spans="1:20" x14ac:dyDescent="0.2">
      <c r="A80" s="18" t="s">
        <v>25</v>
      </c>
      <c r="B80" s="18" t="s">
        <v>53</v>
      </c>
      <c r="C80">
        <f>3</f>
        <v>3</v>
      </c>
      <c r="N80">
        <v>1</v>
      </c>
      <c r="T80">
        <f>C80+D80+E80+F80+G80+H80+I80+J80+K80+L80+M80+N80+O80+P80+Q80+R80+S80</f>
        <v>4</v>
      </c>
    </row>
    <row r="81" spans="1:20" x14ac:dyDescent="0.2">
      <c r="A81" s="18" t="s">
        <v>36</v>
      </c>
      <c r="B81" s="18" t="s">
        <v>55</v>
      </c>
      <c r="C81">
        <f>3</f>
        <v>3</v>
      </c>
      <c r="T81">
        <f>C81+D81+E81+F81+G81+H81+I81+J81+K81+L81+M81+N81+O81+P81+Q81+R81+S81</f>
        <v>3</v>
      </c>
    </row>
    <row r="82" spans="1:20" ht="17" x14ac:dyDescent="0.2">
      <c r="A82" s="24" t="s">
        <v>395</v>
      </c>
      <c r="B82" s="27" t="s">
        <v>63</v>
      </c>
      <c r="J82">
        <v>1</v>
      </c>
      <c r="T82">
        <f>C82+D82+E82+F82+G82+H82+I82+J82+K82+L82+M82+N82+O82+P82+Q82+R82+S82</f>
        <v>1</v>
      </c>
    </row>
    <row r="83" spans="1:20" ht="17" x14ac:dyDescent="0.2">
      <c r="A83" s="24" t="s">
        <v>448</v>
      </c>
      <c r="B83" s="27" t="s">
        <v>54</v>
      </c>
      <c r="N83">
        <v>1</v>
      </c>
      <c r="T83">
        <f>C83+D83+E83+F83+G83+H83+I83+J83+K83+L83+M83+N83+O83+P83+Q83+R83+S83</f>
        <v>1</v>
      </c>
    </row>
    <row r="84" spans="1:20" ht="17" x14ac:dyDescent="0.2">
      <c r="A84" s="24" t="s">
        <v>396</v>
      </c>
      <c r="B84" s="27" t="s">
        <v>111</v>
      </c>
      <c r="J84">
        <v>1</v>
      </c>
      <c r="T84">
        <f>C84+D84+E84+F84+G84+H84+I84+J84+K84+L84+M84+N84+O84+P84+Q84+R84+S84</f>
        <v>1</v>
      </c>
    </row>
    <row r="85" spans="1:20" ht="17" x14ac:dyDescent="0.2">
      <c r="A85" s="21" t="s">
        <v>271</v>
      </c>
      <c r="B85" s="33" t="s">
        <v>233</v>
      </c>
      <c r="G85">
        <f>1</f>
        <v>1</v>
      </c>
      <c r="T85">
        <f>C85+D85+E85+F85+G85+H85+I85+J85+K85+L85+M85+N85+O85+P85+Q85+R85+S85</f>
        <v>1</v>
      </c>
    </row>
    <row r="86" spans="1:20" ht="17" x14ac:dyDescent="0.2">
      <c r="A86" s="24" t="s">
        <v>454</v>
      </c>
      <c r="B86" s="27" t="s">
        <v>123</v>
      </c>
      <c r="N86">
        <v>1</v>
      </c>
      <c r="T86">
        <f>C86+D86+E86+F86+G86+H86+I86+J86+K86+L86+M86+N86+O86+P86+Q86+R86+S86</f>
        <v>1</v>
      </c>
    </row>
    <row r="87" spans="1:20" ht="17" x14ac:dyDescent="0.2">
      <c r="A87" s="19" t="s">
        <v>455</v>
      </c>
      <c r="B87" s="22" t="s">
        <v>442</v>
      </c>
      <c r="N87">
        <v>1</v>
      </c>
      <c r="T87">
        <f>C87+D87+E87+F87+G87+H87+I87+J87+K87+L87+M87+N87+O87+P87+Q87+R87+S87</f>
        <v>1</v>
      </c>
    </row>
    <row r="88" spans="1:20" ht="17" x14ac:dyDescent="0.2">
      <c r="A88" s="19" t="s">
        <v>274</v>
      </c>
      <c r="B88" s="22" t="s">
        <v>233</v>
      </c>
      <c r="G88">
        <f>1</f>
        <v>1</v>
      </c>
      <c r="T88">
        <f>C88+D88+E88+F88+G88+H88+I88+J88+K88+L88+M88+N88+O88+P88+Q88+R88+S88</f>
        <v>1</v>
      </c>
    </row>
    <row r="89" spans="1:20" ht="17" x14ac:dyDescent="0.2">
      <c r="A89" s="24" t="s">
        <v>459</v>
      </c>
      <c r="B89" s="27" t="s">
        <v>123</v>
      </c>
      <c r="N89">
        <v>1</v>
      </c>
      <c r="T89">
        <f>C89+D89+E89+F89+G89+H89+I89+J89+K89+L89+M89+N89+O89+P89+Q89+R89+S89</f>
        <v>1</v>
      </c>
    </row>
    <row r="90" spans="1:20" x14ac:dyDescent="0.2">
      <c r="A90" s="18"/>
      <c r="B90" s="18"/>
    </row>
    <row r="91" spans="1:20" x14ac:dyDescent="0.2">
      <c r="A91" s="24"/>
      <c r="B91" s="27"/>
    </row>
    <row r="92" spans="1:20" x14ac:dyDescent="0.2">
      <c r="A92" s="19"/>
      <c r="B92" s="18"/>
    </row>
    <row r="93" spans="1:20" x14ac:dyDescent="0.2">
      <c r="A93" s="21"/>
      <c r="B93" s="18"/>
    </row>
    <row r="94" spans="1:20" x14ac:dyDescent="0.2">
      <c r="A94" s="19"/>
      <c r="B94" s="22"/>
    </row>
    <row r="95" spans="1:20" x14ac:dyDescent="0.2">
      <c r="A95" s="19"/>
      <c r="B95" s="22"/>
    </row>
    <row r="96" spans="1:20" x14ac:dyDescent="0.2">
      <c r="A96" s="24"/>
      <c r="B96" s="27"/>
    </row>
    <row r="97" spans="1:2" x14ac:dyDescent="0.2">
      <c r="A97" s="24"/>
      <c r="B97" s="27"/>
    </row>
    <row r="98" spans="1:2" x14ac:dyDescent="0.2">
      <c r="A98" s="24"/>
      <c r="B98" s="27"/>
    </row>
    <row r="99" spans="1:2" x14ac:dyDescent="0.2">
      <c r="A99" s="30"/>
      <c r="B99" s="31"/>
    </row>
    <row r="100" spans="1:2" x14ac:dyDescent="0.2">
      <c r="A100" s="18"/>
      <c r="B100" s="18"/>
    </row>
    <row r="101" spans="1:2" x14ac:dyDescent="0.2">
      <c r="A101" s="18"/>
      <c r="B101" s="18"/>
    </row>
    <row r="102" spans="1:2" x14ac:dyDescent="0.2">
      <c r="A102" s="24"/>
      <c r="B102" s="27"/>
    </row>
    <row r="103" spans="1:2" x14ac:dyDescent="0.2">
      <c r="A103" s="21"/>
      <c r="B103" s="31"/>
    </row>
    <row r="104" spans="1:2" x14ac:dyDescent="0.2">
      <c r="A104" s="19"/>
      <c r="B104" s="22"/>
    </row>
    <row r="105" spans="1:2" x14ac:dyDescent="0.2">
      <c r="A105" s="24"/>
      <c r="B105" s="27"/>
    </row>
    <row r="106" spans="1:2" x14ac:dyDescent="0.2">
      <c r="A106" s="24"/>
      <c r="B106" s="27"/>
    </row>
    <row r="107" spans="1:2" x14ac:dyDescent="0.2">
      <c r="A107" s="24"/>
      <c r="B107" s="27"/>
    </row>
    <row r="108" spans="1:2" x14ac:dyDescent="0.2">
      <c r="A108" s="24"/>
      <c r="B108" s="27"/>
    </row>
    <row r="109" spans="1:2" x14ac:dyDescent="0.2">
      <c r="A109" s="21"/>
      <c r="B109" s="18"/>
    </row>
    <row r="110" spans="1:2" x14ac:dyDescent="0.2">
      <c r="A110" s="19"/>
      <c r="B110" s="22"/>
    </row>
    <row r="111" spans="1:2" x14ac:dyDescent="0.2">
      <c r="A111" s="19"/>
      <c r="B111" s="18"/>
    </row>
    <row r="112" spans="1:2" x14ac:dyDescent="0.2">
      <c r="A112" s="15"/>
      <c r="B112" s="16"/>
    </row>
    <row r="113" spans="1:2" x14ac:dyDescent="0.2">
      <c r="A113" s="18"/>
      <c r="B113" s="18"/>
    </row>
    <row r="114" spans="1:2" x14ac:dyDescent="0.2">
      <c r="A114" s="18"/>
      <c r="B114" s="18"/>
    </row>
    <row r="115" spans="1:2" x14ac:dyDescent="0.2">
      <c r="A115" s="24"/>
      <c r="B115" s="27"/>
    </row>
    <row r="116" spans="1:2" x14ac:dyDescent="0.2">
      <c r="A116" s="18"/>
      <c r="B116" s="18"/>
    </row>
    <row r="117" spans="1:2" x14ac:dyDescent="0.2">
      <c r="A117" s="21"/>
    </row>
    <row r="118" spans="1:2" x14ac:dyDescent="0.2">
      <c r="A118" s="19"/>
      <c r="B118" s="22"/>
    </row>
    <row r="119" spans="1:2" x14ac:dyDescent="0.2">
      <c r="A119" s="19"/>
      <c r="B119" s="18"/>
    </row>
    <row r="120" spans="1:2" x14ac:dyDescent="0.2">
      <c r="A120" s="24"/>
      <c r="B120" s="27"/>
    </row>
    <row r="121" spans="1:2" x14ac:dyDescent="0.2">
      <c r="A121" s="24"/>
      <c r="B121" s="27"/>
    </row>
    <row r="122" spans="1:2" x14ac:dyDescent="0.2">
      <c r="A122" s="18"/>
      <c r="B122" s="18"/>
    </row>
    <row r="123" spans="1:2" x14ac:dyDescent="0.2">
      <c r="A123" s="19"/>
      <c r="B123" s="22"/>
    </row>
    <row r="124" spans="1:2" x14ac:dyDescent="0.2">
      <c r="A124" s="24"/>
      <c r="B124" s="27"/>
    </row>
    <row r="125" spans="1:2" x14ac:dyDescent="0.2">
      <c r="A125" s="24"/>
      <c r="B125" s="27"/>
    </row>
    <row r="126" spans="1:2" x14ac:dyDescent="0.2">
      <c r="B126" s="26"/>
    </row>
    <row r="127" spans="1:2" x14ac:dyDescent="0.2">
      <c r="A127" s="18"/>
      <c r="B127" s="18"/>
    </row>
    <row r="136" spans="1:2" x14ac:dyDescent="0.2">
      <c r="A136" s="18"/>
      <c r="B136" s="18"/>
    </row>
    <row r="137" spans="1:2" x14ac:dyDescent="0.2">
      <c r="A137" s="17"/>
      <c r="B137" s="18"/>
    </row>
    <row r="138" spans="1:2" x14ac:dyDescent="0.2">
      <c r="A138" s="23"/>
      <c r="B138" s="18"/>
    </row>
    <row r="139" spans="1:2" x14ac:dyDescent="0.2">
      <c r="A139" s="18"/>
      <c r="B139" s="18"/>
    </row>
    <row r="140" spans="1:2" x14ac:dyDescent="0.2">
      <c r="A140" s="23"/>
      <c r="B140" s="18"/>
    </row>
    <row r="141" spans="1:2" x14ac:dyDescent="0.2">
      <c r="A141" s="18"/>
      <c r="B141" s="18"/>
    </row>
    <row r="142" spans="1:2" x14ac:dyDescent="0.2">
      <c r="A142" s="17"/>
      <c r="B142" s="18"/>
    </row>
    <row r="143" spans="1:2" x14ac:dyDescent="0.2">
      <c r="A143" s="18"/>
      <c r="B143" s="18"/>
    </row>
    <row r="144" spans="1:2" x14ac:dyDescent="0.2">
      <c r="A144" s="18"/>
      <c r="B144" s="18"/>
    </row>
    <row r="145" spans="1:2" x14ac:dyDescent="0.2">
      <c r="A145" s="18"/>
      <c r="B145" s="18"/>
    </row>
    <row r="146" spans="1:2" x14ac:dyDescent="0.2">
      <c r="A146" s="23"/>
      <c r="B146" s="18"/>
    </row>
    <row r="147" spans="1:2" x14ac:dyDescent="0.2">
      <c r="A147" s="18"/>
      <c r="B147" s="18"/>
    </row>
    <row r="148" spans="1:2" x14ac:dyDescent="0.2">
      <c r="A148" s="24"/>
      <c r="B148" s="27"/>
    </row>
    <row r="149" spans="1:2" x14ac:dyDescent="0.2">
      <c r="A149" s="23"/>
      <c r="B149" s="18"/>
    </row>
    <row r="150" spans="1:2" x14ac:dyDescent="0.2">
      <c r="A150" s="24"/>
      <c r="B150" s="35"/>
    </row>
    <row r="151" spans="1:2" x14ac:dyDescent="0.2">
      <c r="A151" s="24"/>
      <c r="B151" s="35"/>
    </row>
    <row r="152" spans="1:2" x14ac:dyDescent="0.2">
      <c r="A152" s="24"/>
      <c r="B152" s="35"/>
    </row>
    <row r="153" spans="1:2" x14ac:dyDescent="0.2">
      <c r="A153" s="24"/>
      <c r="B153" s="35"/>
    </row>
    <row r="154" spans="1:2" x14ac:dyDescent="0.2">
      <c r="A154" s="24"/>
      <c r="B154" s="35"/>
    </row>
    <row r="155" spans="1:2" x14ac:dyDescent="0.2">
      <c r="A155" s="24"/>
      <c r="B155" s="35"/>
    </row>
    <row r="156" spans="1:2" x14ac:dyDescent="0.2">
      <c r="A156" s="24"/>
      <c r="B156" s="35"/>
    </row>
    <row r="157" spans="1:2" x14ac:dyDescent="0.2">
      <c r="A157" s="24"/>
      <c r="B157" s="35"/>
    </row>
    <row r="158" spans="1:2" x14ac:dyDescent="0.2">
      <c r="A158" s="24"/>
      <c r="B158" s="35"/>
    </row>
    <row r="160" spans="1:2" x14ac:dyDescent="0.2">
      <c r="A160" s="24"/>
      <c r="B160" s="35"/>
    </row>
    <row r="161" spans="1:2" x14ac:dyDescent="0.2">
      <c r="A161" s="15"/>
      <c r="B161" s="36"/>
    </row>
  </sheetData>
  <sortState ref="A71:T89">
    <sortCondition descending="1" ref="T71:T89"/>
  </sortState>
  <dataValidations disablePrompts="1" count="1">
    <dataValidation type="textLength" allowBlank="1" showInputMessage="1" showErrorMessage="1" sqref="A141:A142" xr:uid="{00000000-0002-0000-0000-000000000000}">
      <formula1>1</formula1>
      <formula2>30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45"/>
  <sheetViews>
    <sheetView tabSelected="1" zoomScale="81" zoomScaleNormal="75" zoomScalePageLayoutView="75" workbookViewId="0">
      <pane ySplit="13" topLeftCell="A68" activePane="bottomLeft" state="frozen"/>
      <selection pane="bottomLeft" activeCell="Q72" sqref="Q72"/>
    </sheetView>
  </sheetViews>
  <sheetFormatPr baseColWidth="10" defaultColWidth="8.33203125" defaultRowHeight="16" x14ac:dyDescent="0.2"/>
  <cols>
    <col min="1" max="1" width="33.5" customWidth="1"/>
    <col min="2" max="2" width="33.5" style="26" customWidth="1"/>
    <col min="32" max="32" width="8.33203125" customWidth="1"/>
    <col min="33" max="33" width="8.83203125" customWidth="1"/>
  </cols>
  <sheetData>
    <row r="2" spans="1:37" x14ac:dyDescent="0.2">
      <c r="A2" s="10"/>
      <c r="B2" s="25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37" x14ac:dyDescent="0.2">
      <c r="B3" s="25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37" x14ac:dyDescent="0.2">
      <c r="B4" s="25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37" x14ac:dyDescent="0.2">
      <c r="B5" s="25" t="s">
        <v>9</v>
      </c>
      <c r="C5" s="1">
        <v>14</v>
      </c>
      <c r="D5" s="1">
        <v>11</v>
      </c>
      <c r="E5" s="1">
        <v>10</v>
      </c>
      <c r="F5" s="1">
        <v>8</v>
      </c>
      <c r="G5" s="1">
        <v>6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37" x14ac:dyDescent="0.2">
      <c r="B6" s="25" t="s">
        <v>10</v>
      </c>
      <c r="C6" s="1">
        <v>11</v>
      </c>
      <c r="D6" s="1">
        <v>9</v>
      </c>
      <c r="E6" s="1">
        <v>8</v>
      </c>
      <c r="F6" s="1">
        <v>6</v>
      </c>
      <c r="G6" s="1">
        <v>4</v>
      </c>
      <c r="H6" s="1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37" x14ac:dyDescent="0.2">
      <c r="B7" s="25" t="s">
        <v>15</v>
      </c>
      <c r="C7" s="1">
        <v>8</v>
      </c>
      <c r="D7" s="1">
        <v>7</v>
      </c>
      <c r="E7" s="1">
        <v>6</v>
      </c>
      <c r="F7" s="1">
        <v>4</v>
      </c>
      <c r="G7" s="1">
        <v>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37" x14ac:dyDescent="0.2">
      <c r="B8" s="25" t="s">
        <v>11</v>
      </c>
      <c r="C8" s="1">
        <v>5</v>
      </c>
      <c r="D8" s="1">
        <v>4</v>
      </c>
      <c r="E8" s="1">
        <v>3</v>
      </c>
      <c r="F8" s="1">
        <v>2</v>
      </c>
      <c r="G8" s="2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37" x14ac:dyDescent="0.2">
      <c r="B9" s="25" t="s">
        <v>75</v>
      </c>
      <c r="C9" s="2" t="s">
        <v>12</v>
      </c>
      <c r="D9" s="2" t="s">
        <v>12</v>
      </c>
      <c r="E9" s="14" t="s">
        <v>12</v>
      </c>
      <c r="F9" s="14" t="s">
        <v>12</v>
      </c>
      <c r="G9" s="14" t="s">
        <v>12</v>
      </c>
      <c r="H9" s="1"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7" x14ac:dyDescent="0.2">
      <c r="B10" s="25" t="s">
        <v>76</v>
      </c>
      <c r="C10" s="1">
        <v>3</v>
      </c>
      <c r="D10" s="1"/>
      <c r="E10" s="1"/>
      <c r="F10" s="1"/>
      <c r="G10" s="1"/>
      <c r="H10" s="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3" spans="1:37" s="6" customFormat="1" ht="98" customHeight="1" x14ac:dyDescent="0.25">
      <c r="A13" s="4" t="s">
        <v>0</v>
      </c>
      <c r="B13" s="4" t="s">
        <v>49</v>
      </c>
      <c r="C13" s="5" t="s">
        <v>13</v>
      </c>
      <c r="D13" s="5" t="s">
        <v>159</v>
      </c>
      <c r="E13" s="5" t="s">
        <v>161</v>
      </c>
      <c r="F13" s="5" t="s">
        <v>166</v>
      </c>
      <c r="G13" s="5" t="s">
        <v>222</v>
      </c>
      <c r="H13" s="5" t="s">
        <v>277</v>
      </c>
      <c r="I13" s="5" t="s">
        <v>286</v>
      </c>
      <c r="J13" s="5" t="s">
        <v>296</v>
      </c>
      <c r="K13" s="5" t="s">
        <v>297</v>
      </c>
      <c r="L13" s="5" t="s">
        <v>298</v>
      </c>
      <c r="M13" s="5" t="s">
        <v>356</v>
      </c>
      <c r="N13" s="5" t="s">
        <v>358</v>
      </c>
      <c r="O13" s="5" t="s">
        <v>357</v>
      </c>
      <c r="P13" s="5" t="s">
        <v>401</v>
      </c>
      <c r="Q13" s="5" t="s">
        <v>402</v>
      </c>
      <c r="R13" s="5" t="s">
        <v>417</v>
      </c>
      <c r="S13" s="5" t="s">
        <v>418</v>
      </c>
      <c r="T13" s="5" t="s">
        <v>423</v>
      </c>
      <c r="U13" s="5" t="s">
        <v>424</v>
      </c>
      <c r="V13" s="5" t="s">
        <v>425</v>
      </c>
      <c r="W13" s="5" t="s">
        <v>426</v>
      </c>
      <c r="X13" s="5" t="s">
        <v>427</v>
      </c>
      <c r="Y13" s="5" t="s">
        <v>460</v>
      </c>
      <c r="Z13" s="5" t="s">
        <v>470</v>
      </c>
      <c r="AA13" s="8" t="s">
        <v>17</v>
      </c>
      <c r="AF13" s="4"/>
      <c r="AG13" s="4"/>
      <c r="AK13" s="12"/>
    </row>
    <row r="14" spans="1:37" x14ac:dyDescent="0.2">
      <c r="A14" t="s">
        <v>21</v>
      </c>
      <c r="B14" s="26" t="s">
        <v>53</v>
      </c>
      <c r="C14">
        <f>3</f>
        <v>3</v>
      </c>
      <c r="E14">
        <f>4+2*2</f>
        <v>8</v>
      </c>
      <c r="G14">
        <f>1</f>
        <v>1</v>
      </c>
      <c r="H14">
        <f>7+1*2</f>
        <v>9</v>
      </c>
      <c r="J14">
        <f>12+3*4</f>
        <v>24</v>
      </c>
      <c r="L14">
        <f>14+3*4</f>
        <v>26</v>
      </c>
      <c r="N14">
        <f>3</f>
        <v>3</v>
      </c>
      <c r="P14">
        <f>11+2*3</f>
        <v>17</v>
      </c>
      <c r="Q14">
        <f>15+3*2</f>
        <v>21</v>
      </c>
      <c r="W14">
        <v>1</v>
      </c>
      <c r="X14">
        <f>8+1*4</f>
        <v>12</v>
      </c>
      <c r="Z14">
        <f>8+1*3</f>
        <v>11</v>
      </c>
      <c r="AA14">
        <f>C14+D14+E14+F14+G14+H14+I14+J14+K14+L14+M14+N14+O14+P14+Q14+R14+S14+T14+U14+V14+W14+X14+Y14+Z14</f>
        <v>136</v>
      </c>
    </row>
    <row r="15" spans="1:37" x14ac:dyDescent="0.2">
      <c r="A15" t="s">
        <v>42</v>
      </c>
      <c r="B15" t="s">
        <v>53</v>
      </c>
      <c r="C15">
        <f>3</f>
        <v>3</v>
      </c>
      <c r="D15">
        <v>1</v>
      </c>
      <c r="E15">
        <f>2*2</f>
        <v>4</v>
      </c>
      <c r="F15">
        <f>4+1*4</f>
        <v>8</v>
      </c>
      <c r="G15">
        <f>1</f>
        <v>1</v>
      </c>
      <c r="H15">
        <f>1*1</f>
        <v>1</v>
      </c>
      <c r="J15">
        <f>14+3*5</f>
        <v>29</v>
      </c>
      <c r="L15">
        <f>3*1</f>
        <v>3</v>
      </c>
      <c r="N15">
        <v>3</v>
      </c>
      <c r="P15">
        <f>11+2*6</f>
        <v>23</v>
      </c>
      <c r="Q15">
        <f>14+3*5</f>
        <v>29</v>
      </c>
      <c r="V15">
        <f>5*1</f>
        <v>5</v>
      </c>
      <c r="AA15">
        <f>C15+D15+E15+F15+G15+H15+I15+J15+K15+L15+M15+N15+O15+P15+Q15+R15+S15+T15+U15+V15+W15+X15+Y15+Z15</f>
        <v>110</v>
      </c>
    </row>
    <row r="16" spans="1:37" x14ac:dyDescent="0.2">
      <c r="A16" t="s">
        <v>24</v>
      </c>
      <c r="B16" s="26" t="s">
        <v>63</v>
      </c>
      <c r="C16">
        <f>3</f>
        <v>3</v>
      </c>
      <c r="D16">
        <v>1</v>
      </c>
      <c r="E16">
        <f>8+2*2</f>
        <v>12</v>
      </c>
      <c r="L16">
        <f>3*1</f>
        <v>3</v>
      </c>
      <c r="M16">
        <v>1</v>
      </c>
      <c r="N16">
        <v>3</v>
      </c>
      <c r="P16">
        <f>9+2*2</f>
        <v>13</v>
      </c>
      <c r="S16">
        <f>2+1*1</f>
        <v>3</v>
      </c>
      <c r="W16">
        <v>1</v>
      </c>
      <c r="AA16">
        <f>C16+D16+E16+F16+G16+H16+I16+J16+K16+L16+M16+N16+O16+P16+Q16+R16+S16+T16+U16+V16+W16+X16+Y16+Z16</f>
        <v>40</v>
      </c>
    </row>
    <row r="17" spans="1:33" ht="17" x14ac:dyDescent="0.2">
      <c r="A17" s="15" t="s">
        <v>83</v>
      </c>
      <c r="B17" s="26" t="s">
        <v>58</v>
      </c>
      <c r="C17">
        <f>4+1*1</f>
        <v>5</v>
      </c>
      <c r="D17">
        <v>1</v>
      </c>
      <c r="F17">
        <f>6+1*5</f>
        <v>11</v>
      </c>
      <c r="I17">
        <f>7+1*4</f>
        <v>11</v>
      </c>
      <c r="L17">
        <f>3*1</f>
        <v>3</v>
      </c>
      <c r="M17">
        <v>1</v>
      </c>
      <c r="N17">
        <v>3</v>
      </c>
      <c r="W17">
        <v>1</v>
      </c>
      <c r="AA17">
        <f>C17+D17+E17+F17+G17+H17+I17+J17+K17+L17+M17+N17+O17+P17+Q17+R17+S17+T17+U17+V17+W17+X17+Y17+Z17</f>
        <v>36</v>
      </c>
    </row>
    <row r="18" spans="1:33" ht="17" x14ac:dyDescent="0.2">
      <c r="A18" s="24" t="s">
        <v>385</v>
      </c>
      <c r="B18" s="26" t="s">
        <v>54</v>
      </c>
      <c r="N18">
        <f>4+1*3</f>
        <v>7</v>
      </c>
      <c r="P18">
        <f>2*2</f>
        <v>4</v>
      </c>
      <c r="T18">
        <f>3*2</f>
        <v>6</v>
      </c>
      <c r="W18">
        <v>1</v>
      </c>
      <c r="Y18">
        <f>3*1</f>
        <v>3</v>
      </c>
      <c r="Z18">
        <f>6+1*5</f>
        <v>11</v>
      </c>
      <c r="AA18">
        <f>C18+D18+E18+F18+G18+H18+I18+J18+K18+L18+M18+N18+O18+P18+Q18+R18+S18+T18+U18+V18+W18+X18+Y18+Z18</f>
        <v>32</v>
      </c>
      <c r="AF18" s="9"/>
      <c r="AG18" s="9"/>
    </row>
    <row r="19" spans="1:33" x14ac:dyDescent="0.2">
      <c r="A19" t="s">
        <v>39</v>
      </c>
      <c r="B19" s="26" t="s">
        <v>58</v>
      </c>
      <c r="C19">
        <f>5</f>
        <v>5</v>
      </c>
      <c r="D19">
        <v>1</v>
      </c>
      <c r="E19">
        <f>2*1</f>
        <v>2</v>
      </c>
      <c r="I19">
        <f>4+1*1</f>
        <v>5</v>
      </c>
      <c r="N19">
        <v>3</v>
      </c>
      <c r="P19" s="10">
        <f>8+2*3</f>
        <v>14</v>
      </c>
      <c r="Q19" s="10"/>
      <c r="R19" s="10"/>
      <c r="S19" s="10"/>
      <c r="T19" s="10"/>
      <c r="U19" s="10"/>
      <c r="V19" s="10"/>
      <c r="W19" s="10">
        <v>1</v>
      </c>
      <c r="X19" s="10"/>
      <c r="Y19" s="10"/>
      <c r="Z19" s="10"/>
      <c r="AA19">
        <f>C19+D19+E19+F19+G19+H19+I19+J19+K19+L19+M19+N19+O19+P19+Q19+R19+S19+T19+U19+V19+W19+X19+Y19+Z19</f>
        <v>31</v>
      </c>
      <c r="AF19" s="9"/>
      <c r="AG19" s="9"/>
    </row>
    <row r="20" spans="1:33" x14ac:dyDescent="0.2">
      <c r="A20" t="s">
        <v>22</v>
      </c>
      <c r="B20" s="26" t="s">
        <v>53</v>
      </c>
      <c r="C20">
        <f>3</f>
        <v>3</v>
      </c>
      <c r="D20">
        <v>1</v>
      </c>
      <c r="E20">
        <f>2*1</f>
        <v>2</v>
      </c>
      <c r="G20">
        <f>1</f>
        <v>1</v>
      </c>
      <c r="H20">
        <f>1*1</f>
        <v>1</v>
      </c>
      <c r="I20">
        <f>6+1*2</f>
        <v>8</v>
      </c>
      <c r="N20">
        <v>3</v>
      </c>
      <c r="P20">
        <f>6+2*2</f>
        <v>10</v>
      </c>
      <c r="AA20">
        <f>C20+D20+E20+F20+G20+H20+I20+J20+K20+L20+M20+N20+O20+P20+Q20+R20+S20+T20+U20+V20+W20+X20+Y20+Z20</f>
        <v>29</v>
      </c>
      <c r="AF20" s="9"/>
      <c r="AG20" s="9"/>
    </row>
    <row r="21" spans="1:33" x14ac:dyDescent="0.2">
      <c r="A21" t="s">
        <v>29</v>
      </c>
      <c r="B21" s="26" t="s">
        <v>53</v>
      </c>
      <c r="C21">
        <f>4+1*1</f>
        <v>5</v>
      </c>
      <c r="I21">
        <f>1*1</f>
        <v>1</v>
      </c>
      <c r="N21">
        <f>4+1*2</f>
        <v>6</v>
      </c>
      <c r="P21">
        <f>2*2</f>
        <v>4</v>
      </c>
      <c r="X21">
        <f>1*2</f>
        <v>2</v>
      </c>
      <c r="AA21">
        <f>C21+D21+E21+F21+G21+H21+I21+J21+K21+L21+M21+N21+O21+P21+Q21+R21+S21+T21+U21+V21+W21+X21+Y21+Z21</f>
        <v>18</v>
      </c>
      <c r="AF21" s="9"/>
      <c r="AG21" s="9"/>
    </row>
    <row r="22" spans="1:33" ht="17" x14ac:dyDescent="0.2">
      <c r="A22" s="15" t="s">
        <v>291</v>
      </c>
      <c r="B22" s="27" t="s">
        <v>53</v>
      </c>
      <c r="I22">
        <f>1*2</f>
        <v>2</v>
      </c>
      <c r="N22">
        <f>3+1*3</f>
        <v>6</v>
      </c>
      <c r="P22">
        <f>4+2*3</f>
        <v>10</v>
      </c>
      <c r="AA22">
        <f>C22+D22+E22+F22+G22+H22+I22+J22+K22+L22+M22+N22+O22+P22+Q22+R22+S22+T22+U22+V22+W22+X22+Y22+Z22</f>
        <v>18</v>
      </c>
      <c r="AF22" s="9"/>
      <c r="AG22" s="9"/>
    </row>
    <row r="23" spans="1:33" ht="17" x14ac:dyDescent="0.2">
      <c r="A23" s="24" t="s">
        <v>67</v>
      </c>
      <c r="B23" s="27" t="s">
        <v>53</v>
      </c>
      <c r="C23">
        <f>5+1*3</f>
        <v>8</v>
      </c>
      <c r="D23">
        <v>1</v>
      </c>
      <c r="F23">
        <f>1*1</f>
        <v>1</v>
      </c>
      <c r="G23">
        <f>1</f>
        <v>1</v>
      </c>
      <c r="N23">
        <f>3+1*4</f>
        <v>7</v>
      </c>
      <c r="AA23">
        <f>C23+D23+E23+F23+G23+H23+I23+J23+K23+L23+M23+N23+O23+P23+Q23+R23+S23+T23+U23+V23+W23+X23+Y23+Z23</f>
        <v>18</v>
      </c>
      <c r="AF23" s="9"/>
      <c r="AG23" s="9"/>
    </row>
    <row r="24" spans="1:33" x14ac:dyDescent="0.2">
      <c r="A24" t="s">
        <v>38</v>
      </c>
      <c r="B24" s="26" t="s">
        <v>58</v>
      </c>
      <c r="C24">
        <f>4+1*2</f>
        <v>6</v>
      </c>
      <c r="D24">
        <v>1</v>
      </c>
      <c r="F24">
        <f>1</f>
        <v>1</v>
      </c>
      <c r="M24">
        <v>1</v>
      </c>
      <c r="N24">
        <f>4+1*2</f>
        <v>6</v>
      </c>
      <c r="W24">
        <v>1</v>
      </c>
      <c r="AA24">
        <f>C24+D24+E24+F24+G24+H24+I24+J24+K24+L24+M24+N24+O24+P24+Q24+R24+S24+T24+U24+V24+W24+X24+Y24+Z24</f>
        <v>16</v>
      </c>
      <c r="AF24" s="9"/>
      <c r="AG24" s="9"/>
    </row>
    <row r="25" spans="1:33" x14ac:dyDescent="0.2">
      <c r="A25" s="9" t="s">
        <v>32</v>
      </c>
      <c r="B25" s="26" t="s">
        <v>62</v>
      </c>
      <c r="C25">
        <f>2+1*1</f>
        <v>3</v>
      </c>
      <c r="G25">
        <f>1</f>
        <v>1</v>
      </c>
      <c r="H25">
        <f>1*1</f>
        <v>1</v>
      </c>
      <c r="N25">
        <f>5+1*4</f>
        <v>9</v>
      </c>
      <c r="AA25">
        <f>C25+D25+E25+F25+G25+H25+I25+J25+K25+L25+M25+N25+O25+P25+Q25+R25+S25+T25+U25+V25+W25+X25+Y25+Z25</f>
        <v>14</v>
      </c>
      <c r="AF25" s="9"/>
      <c r="AG25" s="9"/>
    </row>
    <row r="26" spans="1:33" ht="17" x14ac:dyDescent="0.2">
      <c r="A26" s="24" t="s">
        <v>121</v>
      </c>
      <c r="B26" s="15" t="s">
        <v>120</v>
      </c>
      <c r="C26">
        <f>3+1*2</f>
        <v>5</v>
      </c>
      <c r="D26">
        <v>1</v>
      </c>
      <c r="G26">
        <f>1</f>
        <v>1</v>
      </c>
      <c r="N26">
        <f>2+1*2</f>
        <v>4</v>
      </c>
      <c r="W26">
        <v>1</v>
      </c>
      <c r="AA26">
        <f>C26+D26+E26+F26+G26+H26+I26+J26+K26+L26+M26+N26+O26+P26+Q26+R26+S26+T26+U26+V26+W26+X26+Y26+Z26</f>
        <v>12</v>
      </c>
      <c r="AF26" s="9"/>
      <c r="AG26" s="9"/>
    </row>
    <row r="27" spans="1:33" ht="17" x14ac:dyDescent="0.2">
      <c r="A27" s="24" t="s">
        <v>183</v>
      </c>
      <c r="B27" s="27" t="s">
        <v>85</v>
      </c>
      <c r="D27">
        <v>1</v>
      </c>
      <c r="N27">
        <f>5+2</f>
        <v>7</v>
      </c>
      <c r="W27">
        <v>1</v>
      </c>
      <c r="AA27">
        <f>C27+D27+E27+F27+G27+H27+I27+J27+K27+L27+M27+N27+O27+P27+Q27+R27+S27+T27+U27+V27+W27+X27+Y27+Z27</f>
        <v>9</v>
      </c>
    </row>
    <row r="28" spans="1:33" ht="17" x14ac:dyDescent="0.2">
      <c r="A28" s="24" t="s">
        <v>278</v>
      </c>
      <c r="B28" s="27" t="s">
        <v>61</v>
      </c>
      <c r="C28" s="10"/>
      <c r="D28" s="10"/>
      <c r="E28" s="10"/>
      <c r="F28" s="10"/>
      <c r="G28" s="10"/>
      <c r="H28" s="10">
        <f>1*1</f>
        <v>1</v>
      </c>
      <c r="N28">
        <f>5+1*2</f>
        <v>7</v>
      </c>
      <c r="W28">
        <v>1</v>
      </c>
      <c r="AA28">
        <f>C28+D28+E28+F28+G28+H28+I28+J28+K28+L28+M28+N28+O28+P28+Q28+R28+S28+T28+U28+V28+W28+X28+Y28+Z28</f>
        <v>9</v>
      </c>
    </row>
    <row r="29" spans="1:33" ht="17" x14ac:dyDescent="0.2">
      <c r="A29" s="15" t="s">
        <v>110</v>
      </c>
      <c r="B29" s="26" t="s">
        <v>54</v>
      </c>
      <c r="F29">
        <f>1*1</f>
        <v>1</v>
      </c>
      <c r="I29">
        <f>1*1</f>
        <v>1</v>
      </c>
      <c r="N29">
        <f>4+1*2</f>
        <v>6</v>
      </c>
      <c r="AA29">
        <f>C29+D29+E29+F29+G29+H29+I29+J29+K29+L29+M29+N29+O29+P29+Q29+R29+S29+T29+U29+V29+W29+X29+Y29+Z29</f>
        <v>8</v>
      </c>
    </row>
    <row r="30" spans="1:33" ht="17" x14ac:dyDescent="0.2">
      <c r="A30" s="15" t="s">
        <v>383</v>
      </c>
      <c r="B30" s="27" t="s">
        <v>145</v>
      </c>
      <c r="N30">
        <f>5+1*3</f>
        <v>8</v>
      </c>
      <c r="AA30">
        <f>C30+D30+E30+F30+G30+H30+I30+J30+K30+L30+M30+N30+O30+P30+Q30+R30+S30+T30+U30+V30+W30+X30+Y30+Z30</f>
        <v>8</v>
      </c>
    </row>
    <row r="31" spans="1:33" ht="17" x14ac:dyDescent="0.2">
      <c r="A31" s="15" t="s">
        <v>378</v>
      </c>
      <c r="B31" s="27" t="s">
        <v>53</v>
      </c>
      <c r="N31">
        <f>3+1*3</f>
        <v>6</v>
      </c>
      <c r="P31">
        <f>2*1</f>
        <v>2</v>
      </c>
      <c r="AA31">
        <f>C31+D31+E31+F31+G31+H31+I31+J31+K31+L31+M31+N31+O31+P31+Q31+R31+S31+T31+U31+V31+W31+X31+Y31+Z31</f>
        <v>8</v>
      </c>
    </row>
    <row r="32" spans="1:33" ht="17" x14ac:dyDescent="0.2">
      <c r="A32" s="15" t="s">
        <v>381</v>
      </c>
      <c r="B32" s="27" t="s">
        <v>53</v>
      </c>
      <c r="N32">
        <f>3+1*3</f>
        <v>6</v>
      </c>
      <c r="P32">
        <f>2*1</f>
        <v>2</v>
      </c>
      <c r="AA32">
        <f>C32+D32+E32+F32+G32+H32+I32+J32+K32+L32+M32+N32+O32+P32+Q32+R32+S32+T32+U32+V32+W32+X32+Y32+Z32</f>
        <v>8</v>
      </c>
    </row>
    <row r="33" spans="1:27" ht="17" x14ac:dyDescent="0.2">
      <c r="A33" s="24" t="s">
        <v>90</v>
      </c>
      <c r="B33" s="27" t="s">
        <v>85</v>
      </c>
      <c r="D33">
        <v>1</v>
      </c>
      <c r="G33">
        <f>1</f>
        <v>1</v>
      </c>
      <c r="N33">
        <f>3+1*2</f>
        <v>5</v>
      </c>
      <c r="W33">
        <v>1</v>
      </c>
      <c r="AA33">
        <f>C33+D33+E33+F33+G33+H33+I33+J33+K33+L33+M33+N33+O33+P33+Q33+R33+S33+T33+U33+V33+W33+X33+Y33+Z33</f>
        <v>8</v>
      </c>
    </row>
    <row r="34" spans="1:27" x14ac:dyDescent="0.2">
      <c r="A34" t="s">
        <v>72</v>
      </c>
      <c r="B34" s="26" t="s">
        <v>54</v>
      </c>
      <c r="F34">
        <f>1*1</f>
        <v>1</v>
      </c>
      <c r="N34">
        <f>4+1*2</f>
        <v>6</v>
      </c>
      <c r="AA34">
        <f>C34+D34+E34+F34+G34+H34+I34+J34+K34+L34+M34+N34+O34+P34+Q34+R34+S34+T34+U34+V34+W34+X34+Y34+Z34</f>
        <v>7</v>
      </c>
    </row>
    <row r="35" spans="1:27" x14ac:dyDescent="0.2">
      <c r="A35" t="s">
        <v>73</v>
      </c>
      <c r="B35" s="26" t="s">
        <v>74</v>
      </c>
      <c r="C35">
        <f>2+1*1</f>
        <v>3</v>
      </c>
      <c r="D35">
        <v>1</v>
      </c>
      <c r="F35">
        <f>1</f>
        <v>1</v>
      </c>
      <c r="N35">
        <f>1*1</f>
        <v>1</v>
      </c>
      <c r="Z35">
        <f>1*1</f>
        <v>1</v>
      </c>
      <c r="AA35">
        <f>C35+D35+E35+F35+G35+H35+I35+J35+K35+L35+M35+N35+O35+P35+Q35+R35+S35+T35+U35+V35+W35+X35+Y35+Z35</f>
        <v>7</v>
      </c>
    </row>
    <row r="36" spans="1:27" ht="17" x14ac:dyDescent="0.2">
      <c r="A36" s="15" t="s">
        <v>371</v>
      </c>
      <c r="B36" s="27" t="s">
        <v>372</v>
      </c>
      <c r="N36">
        <f>5+1*2</f>
        <v>7</v>
      </c>
      <c r="AA36">
        <f>C36+D36+E36+F36+G36+H36+I36+J36+K36+L36+M36+N36+O36+P36+Q36+R36+S36+T36+U36+V36+W36+X36+Y36+Z36</f>
        <v>7</v>
      </c>
    </row>
    <row r="37" spans="1:27" ht="17" x14ac:dyDescent="0.2">
      <c r="A37" s="24" t="s">
        <v>279</v>
      </c>
      <c r="B37" s="27" t="s">
        <v>109</v>
      </c>
      <c r="H37">
        <f>1*1</f>
        <v>1</v>
      </c>
      <c r="N37">
        <f>4+1*2</f>
        <v>6</v>
      </c>
      <c r="AA37">
        <f>C37+D37+E37+F37+G37+H37+I37+J37+K37+L37+M37+N37+O37+P37+Q37+R37+S37+T37+U37+V37+W37+X37+Y37+Z37</f>
        <v>7</v>
      </c>
    </row>
    <row r="38" spans="1:27" ht="17" x14ac:dyDescent="0.2">
      <c r="A38" s="24" t="s">
        <v>261</v>
      </c>
      <c r="B38" s="27" t="s">
        <v>233</v>
      </c>
      <c r="G38">
        <f>1</f>
        <v>1</v>
      </c>
      <c r="N38">
        <f>3+1*2</f>
        <v>5</v>
      </c>
      <c r="AA38">
        <f>C38+D38+E38+F38+G38+H38+I38+J38+K38+L38+M38+N38+O38+P38+Q38+R38+S38+T38+U38+V38+W38+X38+Y38+Z38</f>
        <v>6</v>
      </c>
    </row>
    <row r="39" spans="1:27" ht="17" x14ac:dyDescent="0.2">
      <c r="A39" s="15" t="s">
        <v>368</v>
      </c>
      <c r="B39" s="27" t="s">
        <v>61</v>
      </c>
      <c r="N39">
        <f>5</f>
        <v>5</v>
      </c>
      <c r="AA39">
        <f>C39+D39+E39+F39+G39+H39+I39+J39+K39+L39+M39+N39+O39+P39+Q39+R39+S39+T39+U39+V39+W39+X39+Y39+Z39</f>
        <v>5</v>
      </c>
    </row>
    <row r="40" spans="1:27" ht="17" x14ac:dyDescent="0.2">
      <c r="A40" s="24" t="s">
        <v>86</v>
      </c>
      <c r="B40" s="27" t="s">
        <v>85</v>
      </c>
      <c r="C40">
        <f>3+1*2</f>
        <v>5</v>
      </c>
      <c r="AA40">
        <f>C40+D40+E40+F40+G40+H40+I40+J40+K40+L40+M40+N40+O40+P40+Q40+R40+S40+T40+U40+V40+W40+X40+Y40+Z40</f>
        <v>5</v>
      </c>
    </row>
    <row r="41" spans="1:27" ht="17" x14ac:dyDescent="0.2">
      <c r="A41" s="15" t="s">
        <v>373</v>
      </c>
      <c r="B41" s="27" t="s">
        <v>361</v>
      </c>
      <c r="N41">
        <f>3+1*1</f>
        <v>4</v>
      </c>
      <c r="W41">
        <v>1</v>
      </c>
      <c r="AA41">
        <f>C41+D41+E41+F41+G41+H41+I41+J41+K41+L41+M41+N41+O41+P41+Q41+R41+S41+T41+U41+V41+W41+X41+Y41+Z41</f>
        <v>5</v>
      </c>
    </row>
    <row r="42" spans="1:27" ht="17" x14ac:dyDescent="0.2">
      <c r="A42" s="15" t="s">
        <v>290</v>
      </c>
      <c r="B42" s="27" t="s">
        <v>54</v>
      </c>
      <c r="I42">
        <f>1*1</f>
        <v>1</v>
      </c>
      <c r="M42" s="10"/>
      <c r="N42" s="10">
        <f>3+1*1</f>
        <v>4</v>
      </c>
      <c r="O42" s="10"/>
      <c r="AA42">
        <f>C42+D42+E42+F42+G42+H42+I42+J42+K42+L42+M42+N42+O42+P42+Q42+R42+S42+T42+U42+V42+W42+X42+Y42+Z42</f>
        <v>5</v>
      </c>
    </row>
    <row r="43" spans="1:27" ht="17" x14ac:dyDescent="0.2">
      <c r="A43" s="24" t="s">
        <v>155</v>
      </c>
      <c r="B43" s="27" t="s">
        <v>109</v>
      </c>
      <c r="C43">
        <f>4+1*1</f>
        <v>5</v>
      </c>
      <c r="AA43">
        <f>C43+D43+E43+F43+G43+H43+I43+J43+K43+L43+M43+N43+O43+P43+Q43+R43+S43+T43+U43+V43+W43+X43+Y43+Z43</f>
        <v>5</v>
      </c>
    </row>
    <row r="44" spans="1:27" ht="17" x14ac:dyDescent="0.2">
      <c r="A44" s="15" t="s">
        <v>367</v>
      </c>
      <c r="B44" s="27"/>
      <c r="N44">
        <f>5</f>
        <v>5</v>
      </c>
      <c r="AA44">
        <f>C44+D44+E44+F44+G44+H44+I44+J44+K44+L44+M44+N44+O44+P44+Q44+R44+S44+T44+U44+V44+W44+X44+Y44+Z44</f>
        <v>5</v>
      </c>
    </row>
    <row r="45" spans="1:27" ht="17" x14ac:dyDescent="0.2">
      <c r="A45" s="24" t="s">
        <v>84</v>
      </c>
      <c r="B45" s="27" t="s">
        <v>85</v>
      </c>
      <c r="C45" s="10"/>
      <c r="D45" s="10">
        <v>1</v>
      </c>
      <c r="E45" s="10"/>
      <c r="F45" s="10"/>
      <c r="G45" s="10"/>
      <c r="H45" s="10"/>
      <c r="I45" s="10"/>
      <c r="J45" s="10"/>
      <c r="K45" s="10"/>
      <c r="L45" s="10"/>
      <c r="N45">
        <f>2+1*1</f>
        <v>3</v>
      </c>
      <c r="AA45">
        <f>C45+D45+E45+F45+G45+H45+I45+J45+K45+L45+M45+N45+O45+P45+Q45+R45+S45+T45+U45+V45+W45+X45+Y45+Z45</f>
        <v>4</v>
      </c>
    </row>
    <row r="46" spans="1:27" ht="17" x14ac:dyDescent="0.2">
      <c r="A46" s="15" t="s">
        <v>379</v>
      </c>
      <c r="B46" s="27" t="s">
        <v>53</v>
      </c>
      <c r="N46">
        <f>2+1*2</f>
        <v>4</v>
      </c>
      <c r="AA46">
        <f>C46+D46+E46+F46+G46+H46+I46+J46+K46+L46+M46+N46+O46+P46+Q46+R46+S46+T46+U46+V46+W46+X46+Y46+Z46</f>
        <v>4</v>
      </c>
    </row>
    <row r="47" spans="1:27" x14ac:dyDescent="0.2">
      <c r="A47" t="s">
        <v>37</v>
      </c>
      <c r="B47" s="26" t="s">
        <v>59</v>
      </c>
      <c r="F47">
        <f>1*1</f>
        <v>1</v>
      </c>
      <c r="N47">
        <f>2+1*1</f>
        <v>3</v>
      </c>
      <c r="AA47">
        <f>C47+D47+E47+F47+G47+H47+I47+J47+K47+L47+M47+N47+O47+P47+Q47+R47+S47+T47+U47+V47+W47+X47+Y47+Z47</f>
        <v>4</v>
      </c>
    </row>
    <row r="48" spans="1:27" ht="17" x14ac:dyDescent="0.2">
      <c r="A48" s="24" t="s">
        <v>163</v>
      </c>
      <c r="B48" s="27" t="s">
        <v>54</v>
      </c>
      <c r="C48">
        <f>3+1*1</f>
        <v>4</v>
      </c>
      <c r="AA48">
        <f>C48+D48+E48+F48+G48+H48+I48+J48+K48+L48+M48+N48+O48+P48+Q48+R48+S48+T48+U48+V48+W48+X48+Y48+Z48</f>
        <v>4</v>
      </c>
    </row>
    <row r="49" spans="1:27" ht="17" x14ac:dyDescent="0.2">
      <c r="A49" s="15" t="s">
        <v>369</v>
      </c>
      <c r="B49" s="27" t="s">
        <v>361</v>
      </c>
      <c r="N49">
        <f>3+1*1</f>
        <v>4</v>
      </c>
      <c r="AA49">
        <f>C49+D49+E49+F49+G49+H49+I49+J49+K49+L49+M49+N49+O49+P49+Q49+R49+S49+T49+U49+V49+W49+X49+Y49+Z49</f>
        <v>4</v>
      </c>
    </row>
    <row r="50" spans="1:27" ht="17" x14ac:dyDescent="0.2">
      <c r="A50" s="15" t="s">
        <v>370</v>
      </c>
      <c r="B50" s="27" t="s">
        <v>54</v>
      </c>
      <c r="N50">
        <f>3+1*1</f>
        <v>4</v>
      </c>
      <c r="AA50">
        <f>C50+D50+E50+F50+G50+H50+I50+J50+K50+L50+M50+N50+O50+P50+Q50+R50+S50+T50+U50+V50+W50+X50+Y50+Z50</f>
        <v>4</v>
      </c>
    </row>
    <row r="51" spans="1:27" ht="17" x14ac:dyDescent="0.2">
      <c r="A51" s="24" t="s">
        <v>164</v>
      </c>
      <c r="B51" s="27" t="s">
        <v>57</v>
      </c>
      <c r="C51">
        <f>3</f>
        <v>3</v>
      </c>
      <c r="AA51">
        <f>C51+D51+E51+F51+G51+H51+I51+J51+K51+L51+M51+N51+O51+P51+Q51+R51+S51+T51+U51+V51+W51+X51+Y51+Z51</f>
        <v>3</v>
      </c>
    </row>
    <row r="52" spans="1:27" ht="17" x14ac:dyDescent="0.2">
      <c r="A52" s="15" t="s">
        <v>374</v>
      </c>
      <c r="B52" s="27" t="s">
        <v>233</v>
      </c>
      <c r="N52">
        <f>2+1*1</f>
        <v>3</v>
      </c>
      <c r="AA52">
        <f>C52+D52+E52+F52+G52+H52+I52+J52+K52+L52+M52+N52+O52+P52+Q52+R52+S52+T52+U52+V52+W52+X52+Y52+Z52</f>
        <v>3</v>
      </c>
    </row>
    <row r="53" spans="1:27" ht="17" x14ac:dyDescent="0.2">
      <c r="A53" s="15" t="s">
        <v>382</v>
      </c>
      <c r="B53" s="27" t="s">
        <v>53</v>
      </c>
      <c r="N53">
        <f>1*1</f>
        <v>1</v>
      </c>
      <c r="W53">
        <v>1</v>
      </c>
      <c r="AA53">
        <f>C53+D53+E53+F53+G53+H53+I53+J53+K53+L53+M53+N53+O53+P53+Q53+R53+S53+T53+U53+V53+W53+X53+Y53+Z53</f>
        <v>2</v>
      </c>
    </row>
    <row r="54" spans="1:27" ht="17" x14ac:dyDescent="0.2">
      <c r="A54" s="24" t="s">
        <v>181</v>
      </c>
      <c r="B54" s="27" t="s">
        <v>59</v>
      </c>
      <c r="D54">
        <v>1</v>
      </c>
      <c r="G54">
        <f>1</f>
        <v>1</v>
      </c>
      <c r="AA54">
        <f>C54+D54+E54+F54+G54+H54+I54+J54+K54+L54+M54+N54+O54+P54+Q54+R54+S54+T54+U54+V54+W54+X54+Y54+Z54</f>
        <v>2</v>
      </c>
    </row>
    <row r="55" spans="1:27" ht="17" x14ac:dyDescent="0.2">
      <c r="A55" s="24" t="s">
        <v>151</v>
      </c>
      <c r="B55" s="27" t="s">
        <v>134</v>
      </c>
      <c r="D55">
        <v>1</v>
      </c>
      <c r="G55">
        <f>1</f>
        <v>1</v>
      </c>
      <c r="AA55">
        <f>C55+D55+E55+F55+G55+H55+I55+J55+K55+L55+M55+N55+O55+P55+Q55+R55+S55+T55+U55+V55+W55+X55+Y55+Z55</f>
        <v>2</v>
      </c>
    </row>
    <row r="56" spans="1:27" ht="17" x14ac:dyDescent="0.2">
      <c r="A56" s="15" t="s">
        <v>375</v>
      </c>
      <c r="B56" s="27" t="s">
        <v>111</v>
      </c>
      <c r="N56">
        <f>2</f>
        <v>2</v>
      </c>
      <c r="AA56">
        <f>C56+D56+E56+F56+G56+H56+I56+J56+K56+L56+M56+N56+O56+P56+Q56+R56+S56+T56+U56+V56+W56+X56+Y56+Z56</f>
        <v>2</v>
      </c>
    </row>
    <row r="57" spans="1:27" ht="17" x14ac:dyDescent="0.2">
      <c r="A57" s="15" t="s">
        <v>377</v>
      </c>
      <c r="B57" s="27" t="s">
        <v>85</v>
      </c>
      <c r="N57">
        <f>1*1</f>
        <v>1</v>
      </c>
      <c r="W57">
        <v>1</v>
      </c>
      <c r="AA57">
        <f>C57+D57+E57+F57+G57+H57+I57+J57+K57+L57+M57+N57+O57+P57+Q57+R57+S57+T57+U57+V57+W57+X57+Y57+Z57</f>
        <v>2</v>
      </c>
    </row>
    <row r="58" spans="1:27" ht="17" x14ac:dyDescent="0.2">
      <c r="A58" s="24" t="s">
        <v>267</v>
      </c>
      <c r="B58" s="27" t="s">
        <v>268</v>
      </c>
      <c r="G58">
        <f>1</f>
        <v>1</v>
      </c>
      <c r="AA58">
        <f>C58+D58+E58+F58+G58+H58+I58+J58+K58+L58+M58+N58+O58+P58+Q58+R58+S58+T58+U58+V58+W58+X58+Y58+Z58</f>
        <v>1</v>
      </c>
    </row>
    <row r="59" spans="1:27" ht="17" x14ac:dyDescent="0.2">
      <c r="A59" s="24" t="s">
        <v>258</v>
      </c>
      <c r="B59" s="27" t="s">
        <v>78</v>
      </c>
      <c r="G59">
        <f>1</f>
        <v>1</v>
      </c>
      <c r="AA59">
        <f>C59+D59+E59+F59+G59+H59+I59+J59+K59+L59+M59+N59+O59+P59+Q59+R59+S59+T59+U59+V59+W59+X59+Y59+Z59</f>
        <v>1</v>
      </c>
    </row>
    <row r="60" spans="1:27" ht="17" x14ac:dyDescent="0.2">
      <c r="A60" s="24" t="s">
        <v>259</v>
      </c>
      <c r="B60" s="27" t="s">
        <v>78</v>
      </c>
      <c r="G60">
        <f>1</f>
        <v>1</v>
      </c>
      <c r="AA60">
        <f>C60+D60+E60+F60+G60+H60+I60+J60+K60+L60+M60+N60+O60+P60+Q60+R60+S60+T60+U60+V60+W60+X60+Y60+Z60</f>
        <v>1</v>
      </c>
    </row>
    <row r="61" spans="1:27" ht="17" x14ac:dyDescent="0.2">
      <c r="A61" s="15" t="s">
        <v>440</v>
      </c>
      <c r="B61" s="27" t="s">
        <v>58</v>
      </c>
      <c r="W61">
        <v>1</v>
      </c>
      <c r="AA61">
        <f>C61+D61+E61+F61+G61+H61+I61+J61+K61+L61+M61+N61+O61+P61+Q61+R61+S61+T61+U61+V61+W61+X61+Y61+Z61</f>
        <v>1</v>
      </c>
    </row>
    <row r="62" spans="1:27" ht="17" x14ac:dyDescent="0.2">
      <c r="A62" s="15" t="s">
        <v>394</v>
      </c>
      <c r="B62" s="27" t="s">
        <v>111</v>
      </c>
      <c r="M62">
        <v>1</v>
      </c>
      <c r="AA62">
        <f>C62+D62+E62+F62+G62+H62+I62+J62+K62+L62+M62+N62+O62+P62+Q62+R62+S62+T62+U62+V62+W62+X62+Y62+Z62</f>
        <v>1</v>
      </c>
    </row>
    <row r="63" spans="1:27" ht="17" x14ac:dyDescent="0.2">
      <c r="A63" s="24" t="s">
        <v>130</v>
      </c>
      <c r="B63" s="27" t="s">
        <v>129</v>
      </c>
      <c r="D63">
        <v>1</v>
      </c>
      <c r="AA63">
        <f>C63+D63+E63+F63+G63+H63+I63+J63+K63+L63+M63+N63+O63+P63+Q63+R63+S63+T63+U63+V63+W63+X63+Y63+Z63</f>
        <v>1</v>
      </c>
    </row>
    <row r="64" spans="1:27" ht="17" x14ac:dyDescent="0.2">
      <c r="A64" s="32" t="s">
        <v>136</v>
      </c>
      <c r="B64" s="26" t="s">
        <v>78</v>
      </c>
      <c r="D64">
        <v>1</v>
      </c>
      <c r="AA64">
        <f>C64+D64+E64+F64+G64+H64+I64+J64+K64+L64+M64+N64+O64+P64+Q64+R64+S64+T64+U64+V64+W64+X64+Y64+Z64</f>
        <v>1</v>
      </c>
    </row>
    <row r="65" spans="1:27" ht="17" x14ac:dyDescent="0.2">
      <c r="A65" s="15" t="s">
        <v>380</v>
      </c>
      <c r="B65" s="27" t="s">
        <v>59</v>
      </c>
      <c r="N65">
        <f>1*1</f>
        <v>1</v>
      </c>
      <c r="AA65">
        <f>C65+D65+E65+F65+G65+H65+I65+J65+K65+L65+M65+N65+O65+P65+Q65+R65+S65+T65+U65+V65+W65+X65+Y65+Z65</f>
        <v>1</v>
      </c>
    </row>
    <row r="66" spans="1:27" ht="17" x14ac:dyDescent="0.2">
      <c r="A66" s="15" t="s">
        <v>441</v>
      </c>
      <c r="B66" s="27" t="s">
        <v>442</v>
      </c>
      <c r="W66">
        <v>1</v>
      </c>
      <c r="AA66">
        <f>C66+D66+E66+F66+G66+H66+I66+J66+K66+L66+M66+N66+O66+P66+Q66+R66+S66+T66+U66+V66+W66+X66+Y66+Z66</f>
        <v>1</v>
      </c>
    </row>
    <row r="67" spans="1:27" x14ac:dyDescent="0.2">
      <c r="A67" t="s">
        <v>182</v>
      </c>
      <c r="B67" s="26" t="s">
        <v>58</v>
      </c>
      <c r="D67">
        <v>1</v>
      </c>
      <c r="AA67">
        <f>C67+D67+E67+F67+G67+H67+I67+J67+K67+L67+M67+N67+O67+P67+Q67+R67+S67+T67+U67+V67+W67+X67+Y67+Z67</f>
        <v>1</v>
      </c>
    </row>
    <row r="68" spans="1:27" ht="17" x14ac:dyDescent="0.2">
      <c r="A68" s="15" t="s">
        <v>376</v>
      </c>
      <c r="B68" s="27" t="s">
        <v>111</v>
      </c>
      <c r="N68">
        <f>1*1</f>
        <v>1</v>
      </c>
      <c r="AA68">
        <f>C68+D68+E68+F68+G68+H68+I68+J68+K68+L68+M68+N68+O68+P68+Q68+R68+S68+T68+U68+V68+W68+X68+Y68+Z68</f>
        <v>1</v>
      </c>
    </row>
    <row r="69" spans="1:27" ht="17" x14ac:dyDescent="0.2">
      <c r="A69" s="15" t="s">
        <v>443</v>
      </c>
      <c r="B69" s="27" t="s">
        <v>444</v>
      </c>
      <c r="W69">
        <v>1</v>
      </c>
      <c r="AA69">
        <f>C69+D69+E69+F69+G69+H69+I69+J69+K69+L69+M69+N69+O69+P69+Q69+R69+S69+T69+U69+V69+W69+X69+Y69+Z69</f>
        <v>1</v>
      </c>
    </row>
    <row r="70" spans="1:27" ht="17" x14ac:dyDescent="0.2">
      <c r="A70" s="24" t="s">
        <v>186</v>
      </c>
      <c r="B70" s="27" t="s">
        <v>132</v>
      </c>
      <c r="D70">
        <v>1</v>
      </c>
      <c r="AA70">
        <f>C70+D70+E70+F70+G70+H70+I70+J70+K70+L70+M70+N70+O70+P70+Q70+R70+S70+T70+U70+V70+W70+X70+Y70+Z70</f>
        <v>1</v>
      </c>
    </row>
    <row r="71" spans="1:27" x14ac:dyDescent="0.2">
      <c r="A71" s="15"/>
      <c r="B71" s="27"/>
    </row>
    <row r="72" spans="1:27" x14ac:dyDescent="0.2">
      <c r="A72" s="32"/>
    </row>
    <row r="73" spans="1:27" ht="17" x14ac:dyDescent="0.2">
      <c r="A73" s="24" t="s">
        <v>165</v>
      </c>
      <c r="B73" s="27" t="s">
        <v>57</v>
      </c>
      <c r="C73">
        <f>3</f>
        <v>3</v>
      </c>
      <c r="F73">
        <f>4+1*3</f>
        <v>7</v>
      </c>
      <c r="H73">
        <f>2+1*3</f>
        <v>5</v>
      </c>
      <c r="N73">
        <v>3</v>
      </c>
      <c r="P73">
        <f>9+2*4</f>
        <v>17</v>
      </c>
      <c r="S73">
        <f>4+1*3</f>
        <v>7</v>
      </c>
      <c r="T73">
        <f>3*1</f>
        <v>3</v>
      </c>
      <c r="U73">
        <f>3*3</f>
        <v>9</v>
      </c>
      <c r="Z73">
        <f>6+1*3</f>
        <v>9</v>
      </c>
      <c r="AA73">
        <f>C73+D73+E73+F73+G73+H73+I73+J73+K73+L73+M73+N73+O73+P73+Q73+R73+S73+T73+U73+V73+W73+X73+Y73+Z73</f>
        <v>63</v>
      </c>
    </row>
    <row r="74" spans="1:27" x14ac:dyDescent="0.2">
      <c r="A74" t="s">
        <v>44</v>
      </c>
      <c r="B74" t="s">
        <v>57</v>
      </c>
      <c r="C74">
        <f>3</f>
        <v>3</v>
      </c>
      <c r="E74">
        <f>2*2</f>
        <v>4</v>
      </c>
      <c r="F74">
        <f>4+1*2</f>
        <v>6</v>
      </c>
      <c r="H74">
        <f>1*2</f>
        <v>2</v>
      </c>
      <c r="N74">
        <v>3</v>
      </c>
      <c r="P74">
        <f>4+2*3</f>
        <v>10</v>
      </c>
      <c r="U74">
        <f>3*2</f>
        <v>6</v>
      </c>
      <c r="Z74">
        <f>7+1*2</f>
        <v>9</v>
      </c>
      <c r="AA74">
        <f>C74+D74+E74+F74+G74+H74+I74+J74+K74+L74+M74+N74+O74+P74+Q74+R74+S74+T74+U74+V74+W74+X74+Y74+Z74</f>
        <v>43</v>
      </c>
    </row>
    <row r="75" spans="1:27" x14ac:dyDescent="0.2">
      <c r="A75" t="s">
        <v>26</v>
      </c>
      <c r="B75" s="26" t="s">
        <v>53</v>
      </c>
      <c r="C75">
        <f>5+1*2</f>
        <v>7</v>
      </c>
      <c r="E75">
        <f>2*1</f>
        <v>2</v>
      </c>
      <c r="F75">
        <f>2+1*2</f>
        <v>4</v>
      </c>
      <c r="H75">
        <f>4+1*4</f>
        <v>8</v>
      </c>
      <c r="L75">
        <f>3*1</f>
        <v>3</v>
      </c>
      <c r="N75">
        <v>3</v>
      </c>
      <c r="P75">
        <f>2*1</f>
        <v>2</v>
      </c>
      <c r="R75">
        <v>3</v>
      </c>
      <c r="S75">
        <f>1*1</f>
        <v>1</v>
      </c>
      <c r="AA75">
        <f>C75+D75+E75+F75+G75+H75+I75+J75+K75+L75+M75+N75+O75+P75+Q75+R75+S75+T75+U75+V75+W75+X75+Y75+Z75</f>
        <v>33</v>
      </c>
    </row>
    <row r="76" spans="1:27" x14ac:dyDescent="0.2">
      <c r="A76" t="s">
        <v>43</v>
      </c>
      <c r="B76" t="s">
        <v>57</v>
      </c>
      <c r="C76">
        <f>3</f>
        <v>3</v>
      </c>
      <c r="F76">
        <f>6+1*3</f>
        <v>9</v>
      </c>
      <c r="H76">
        <f>6+1*4</f>
        <v>10</v>
      </c>
      <c r="L76">
        <f>3*3</f>
        <v>9</v>
      </c>
      <c r="AA76">
        <f>C76+D76+E76+F76+G76+H76+I76+J76+K76+L76+M76+N76+O76+P76+Q76+R76+S76+T76+U76+V76+W76+X76+Y76+Z76</f>
        <v>31</v>
      </c>
    </row>
    <row r="77" spans="1:27" ht="17" x14ac:dyDescent="0.2">
      <c r="A77" s="15" t="s">
        <v>88</v>
      </c>
      <c r="B77" s="26" t="s">
        <v>53</v>
      </c>
      <c r="C77">
        <f>5</f>
        <v>5</v>
      </c>
      <c r="E77">
        <f>2*1</f>
        <v>2</v>
      </c>
      <c r="F77">
        <f>2+1*2</f>
        <v>4</v>
      </c>
      <c r="H77">
        <f>4+1*3</f>
        <v>7</v>
      </c>
      <c r="I77">
        <f>4+1*3</f>
        <v>7</v>
      </c>
      <c r="N77">
        <v>3</v>
      </c>
      <c r="P77">
        <f>2*1</f>
        <v>2</v>
      </c>
      <c r="AA77">
        <f>C77+D77+E77+F77+G77+H77+I77+J77+K77+L77+M77+N77+O77+P77+Q77+R77+S77+T77+U77+V77+W77+X77+Y77+Z77</f>
        <v>30</v>
      </c>
    </row>
    <row r="78" spans="1:27" ht="17" x14ac:dyDescent="0.2">
      <c r="A78" s="24" t="s">
        <v>289</v>
      </c>
      <c r="B78" s="27" t="s">
        <v>288</v>
      </c>
      <c r="I78">
        <f>1*1</f>
        <v>1</v>
      </c>
      <c r="N78">
        <f>5+1*4</f>
        <v>9</v>
      </c>
      <c r="P78">
        <f>2*3</f>
        <v>6</v>
      </c>
      <c r="AA78">
        <f>C78+D78+E78+F78+G78+H78+I78+J78+K78+L78+M78+N78+O78+P78+Q78+R78+S78+T78+U78+V78+W78+X78+Y78+Z78</f>
        <v>16</v>
      </c>
    </row>
    <row r="79" spans="1:27" x14ac:dyDescent="0.2">
      <c r="A79" s="9" t="s">
        <v>70</v>
      </c>
      <c r="B79" s="28" t="s">
        <v>57</v>
      </c>
      <c r="C79">
        <f>3</f>
        <v>3</v>
      </c>
      <c r="H79">
        <f>4+1*2</f>
        <v>6</v>
      </c>
      <c r="I79">
        <f>1*1</f>
        <v>1</v>
      </c>
      <c r="N79">
        <v>3</v>
      </c>
      <c r="P79">
        <f>2*1</f>
        <v>2</v>
      </c>
      <c r="AA79">
        <f>C79+D79+E79+F79+G79+H79+I79+J79+K79+L79+M79+N79+O79+P79+Q79+R79+S79+T79+U79+V79+W79+X79+Y79+Z79</f>
        <v>15</v>
      </c>
    </row>
    <row r="80" spans="1:27" ht="17" x14ac:dyDescent="0.2">
      <c r="A80" s="24" t="s">
        <v>144</v>
      </c>
      <c r="B80" s="15" t="s">
        <v>111</v>
      </c>
      <c r="D80">
        <v>1</v>
      </c>
      <c r="G80">
        <f>1</f>
        <v>1</v>
      </c>
      <c r="H80">
        <f>1*1</f>
        <v>1</v>
      </c>
      <c r="M80">
        <v>1</v>
      </c>
      <c r="N80">
        <f>5+1*2</f>
        <v>7</v>
      </c>
      <c r="V80">
        <v>1</v>
      </c>
      <c r="AA80">
        <f>C80+D80+E80+F80+G80+H80+I80+J80+K80+L80+M80+N80+O80+P80+Q80+R80+S80+T80+U80+V80+W80+X80+Y80+Z80</f>
        <v>12</v>
      </c>
    </row>
    <row r="81" spans="1:27" x14ac:dyDescent="0.2">
      <c r="A81" t="s">
        <v>48</v>
      </c>
      <c r="B81" t="s">
        <v>58</v>
      </c>
      <c r="C81">
        <f>5</f>
        <v>5</v>
      </c>
      <c r="M81">
        <v>1</v>
      </c>
      <c r="N81">
        <f>5</f>
        <v>5</v>
      </c>
      <c r="AA81">
        <f>C81+D81+E81+F81+G81+H81+I81+J81+K81+L81+M81+N81+O81+P81+Q81+R81+S81+T81+U81+V81+W81+X81+Y81+Z81</f>
        <v>11</v>
      </c>
    </row>
    <row r="82" spans="1:27" ht="17" x14ac:dyDescent="0.2">
      <c r="A82" s="32" t="s">
        <v>263</v>
      </c>
      <c r="B82" s="26" t="s">
        <v>264</v>
      </c>
      <c r="G82">
        <f>1</f>
        <v>1</v>
      </c>
      <c r="N82">
        <f>5+1*2</f>
        <v>7</v>
      </c>
      <c r="S82">
        <f>2</f>
        <v>2</v>
      </c>
      <c r="AA82">
        <f>C82+D82+E82+F82+G82+H82+I82+J82+K82+L82+M82+N82+O82+P82+Q82+R82+S82+T82+U82+V82+W82+X82+Y82+Z82</f>
        <v>10</v>
      </c>
    </row>
    <row r="83" spans="1:27" x14ac:dyDescent="0.2">
      <c r="A83" t="s">
        <v>27</v>
      </c>
      <c r="B83" s="26" t="s">
        <v>53</v>
      </c>
      <c r="C83">
        <f>3</f>
        <v>3</v>
      </c>
      <c r="E83">
        <f>2*3</f>
        <v>6</v>
      </c>
      <c r="AA83">
        <f>C83+D83+E83+F83+G83+H83+I83+J83+K83+L83+M83+N83+O83+P83+Q83+R83+S83+T83+U83+V83+W83+X83+Y83+Z83</f>
        <v>9</v>
      </c>
    </row>
    <row r="84" spans="1:27" ht="17" x14ac:dyDescent="0.2">
      <c r="A84" s="32" t="s">
        <v>365</v>
      </c>
      <c r="B84" s="26" t="s">
        <v>288</v>
      </c>
      <c r="N84">
        <f>4+1*3</f>
        <v>7</v>
      </c>
      <c r="AA84">
        <f>C84+D84+E84+F84+G84+H84+I84+J84+K84+L84+M84+N84+O84+P84+Q84+R84+S84+T84+U84+V84+W84+X84+Y84+Z84</f>
        <v>7</v>
      </c>
    </row>
    <row r="85" spans="1:27" ht="17" x14ac:dyDescent="0.2">
      <c r="A85" s="24" t="s">
        <v>266</v>
      </c>
      <c r="B85" s="27" t="s">
        <v>59</v>
      </c>
      <c r="G85">
        <f>1</f>
        <v>1</v>
      </c>
      <c r="N85">
        <f>3+1*2</f>
        <v>5</v>
      </c>
      <c r="AA85">
        <f>C85+D85+E85+F85+G85+H85+I85+J85+K85+L85+M85+N85+O85+P85+Q85+R85+S85+T85+U85+V85+W85+X85+Y85+Z85</f>
        <v>6</v>
      </c>
    </row>
    <row r="86" spans="1:27" ht="17" x14ac:dyDescent="0.2">
      <c r="A86" s="32" t="s">
        <v>262</v>
      </c>
      <c r="B86" s="26" t="s">
        <v>145</v>
      </c>
      <c r="G86">
        <f>1</f>
        <v>1</v>
      </c>
      <c r="N86">
        <f>3+1*1</f>
        <v>4</v>
      </c>
      <c r="AA86">
        <f>C86+D86+E86+F86+G86+H86+I86+J86+K86+L86+M86+N86+O86+P86+Q86+R86+S86+T86+U86+V86+W86+X86+Y86+Z86</f>
        <v>5</v>
      </c>
    </row>
    <row r="87" spans="1:27" ht="17" x14ac:dyDescent="0.2">
      <c r="A87" s="32" t="s">
        <v>363</v>
      </c>
      <c r="B87" s="26" t="s">
        <v>364</v>
      </c>
      <c r="N87">
        <f>4+1*1</f>
        <v>5</v>
      </c>
      <c r="AA87">
        <f>C87+D87+E87+F87+G87+H87+I87+J87+K87+L87+M87+N87+O87+P87+Q87+R87+S87+T87+U87+V87+W87+X87+Y87+Z87</f>
        <v>5</v>
      </c>
    </row>
    <row r="88" spans="1:27" ht="17" x14ac:dyDescent="0.2">
      <c r="A88" s="32" t="s">
        <v>360</v>
      </c>
      <c r="B88" s="26" t="s">
        <v>361</v>
      </c>
      <c r="N88">
        <f>4</f>
        <v>4</v>
      </c>
      <c r="V88">
        <v>1</v>
      </c>
      <c r="AA88">
        <f>C88+D88+E88+F88+G88+H88+I88+J88+K88+L88+M88+N88+O88+P88+Q88+R88+S88+T88+U88+V88+W88+X88+Y88+Z88</f>
        <v>5</v>
      </c>
    </row>
    <row r="89" spans="1:27" ht="17" x14ac:dyDescent="0.2">
      <c r="A89" s="32" t="s">
        <v>362</v>
      </c>
      <c r="B89" s="26" t="s">
        <v>264</v>
      </c>
      <c r="N89">
        <f>5</f>
        <v>5</v>
      </c>
      <c r="AA89">
        <f>C89+D89+E89+F89+G89+H89+I89+J89+K89+L89+M89+N89+O89+P89+Q89+R89+S89+T89+U89+V89+W89+X89+Y89+Z89</f>
        <v>5</v>
      </c>
    </row>
    <row r="90" spans="1:27" ht="17" x14ac:dyDescent="0.2">
      <c r="A90" s="24" t="s">
        <v>162</v>
      </c>
      <c r="B90" s="27" t="s">
        <v>66</v>
      </c>
      <c r="C90">
        <f>4</f>
        <v>4</v>
      </c>
      <c r="AA90">
        <f>C90+D90+E90+F90+G90+H90+I90+J90+K90+L90+M90+N90+O90+P90+Q90+R90+S90+T90+U90+V90+W90+X90+Y90+Z90</f>
        <v>4</v>
      </c>
    </row>
    <row r="91" spans="1:27" ht="17" x14ac:dyDescent="0.2">
      <c r="A91" s="32" t="s">
        <v>265</v>
      </c>
      <c r="B91" s="26" t="s">
        <v>233</v>
      </c>
      <c r="G91">
        <f>1</f>
        <v>1</v>
      </c>
      <c r="N91">
        <f>3</f>
        <v>3</v>
      </c>
      <c r="AA91">
        <f>C91+D91+E91+F91+G91+H91+I91+J91+K91+L91+M91+N91+O91+P91+Q91+R91+S91+T91+U91+V91+W91+X91+Y91+Z91</f>
        <v>4</v>
      </c>
    </row>
    <row r="92" spans="1:27" ht="17" x14ac:dyDescent="0.2">
      <c r="A92" s="24" t="s">
        <v>359</v>
      </c>
      <c r="B92" s="26" t="s">
        <v>59</v>
      </c>
      <c r="N92">
        <f>4</f>
        <v>4</v>
      </c>
      <c r="AA92">
        <f>C92+D92+E92+F92+G92+H92+I92+J92+K92+L92+M92+N92+O92+P92+Q92+R92+S92+T92+U92+V92+W92+X92+Y92+Z92</f>
        <v>4</v>
      </c>
    </row>
    <row r="93" spans="1:27" ht="17" x14ac:dyDescent="0.2">
      <c r="A93" s="24" t="s">
        <v>287</v>
      </c>
      <c r="B93" s="27" t="s">
        <v>288</v>
      </c>
      <c r="I93">
        <f>1*1</f>
        <v>1</v>
      </c>
      <c r="W93">
        <v>1</v>
      </c>
      <c r="AA93">
        <f>C93+D93+E93+F93+G93+H93+I93+J93+K93+L93+M93+N93+O93+P93+Q93+R93+S93+T93+U93+V93+W93+X93+Y93+Z93</f>
        <v>2</v>
      </c>
    </row>
    <row r="94" spans="1:27" ht="17" x14ac:dyDescent="0.2">
      <c r="A94" s="32" t="s">
        <v>366</v>
      </c>
      <c r="B94" s="26" t="s">
        <v>264</v>
      </c>
      <c r="N94">
        <f>2</f>
        <v>2</v>
      </c>
      <c r="AA94">
        <f>C94+D94+E94+F94+G94+H94+I94+J94+K94+L94+M94+N94+O94+P94+Q94+R94+S94+T94+U94+V94+W94+X94+Y94+Z94</f>
        <v>2</v>
      </c>
    </row>
    <row r="95" spans="1:27" ht="17" x14ac:dyDescent="0.2">
      <c r="A95" s="24" t="s">
        <v>184</v>
      </c>
      <c r="B95" s="15" t="s">
        <v>185</v>
      </c>
      <c r="D95">
        <v>1</v>
      </c>
      <c r="AA95">
        <f>C95+D95+E95+F95+G95+H95+I95+J95+K95+L95+M95+N95+O95+P95+Q95+R95+S95+T95+U95+V95+W95+X95+Y95+Z95</f>
        <v>1</v>
      </c>
    </row>
    <row r="96" spans="1:27" ht="17" x14ac:dyDescent="0.2">
      <c r="A96" s="24" t="s">
        <v>260</v>
      </c>
      <c r="B96" s="26" t="s">
        <v>233</v>
      </c>
      <c r="G96">
        <f>1</f>
        <v>1</v>
      </c>
      <c r="AA96">
        <f>C96+D96+E96+F96+G96+H96+I96+J96+K96+L96+M96+N96+O96+P96+Q96+R96+S96+T96+U96+V96+W96+X96+Y96+Z96</f>
        <v>1</v>
      </c>
    </row>
    <row r="97" spans="1:2" x14ac:dyDescent="0.2">
      <c r="A97" s="24"/>
      <c r="B97" s="27"/>
    </row>
    <row r="98" spans="1:2" x14ac:dyDescent="0.2">
      <c r="A98" s="15"/>
    </row>
    <row r="99" spans="1:2" x14ac:dyDescent="0.2">
      <c r="A99" s="24"/>
    </row>
    <row r="101" spans="1:2" x14ac:dyDescent="0.2">
      <c r="A101" s="24"/>
      <c r="B101" s="27"/>
    </row>
    <row r="103" spans="1:2" x14ac:dyDescent="0.2">
      <c r="A103" s="24"/>
      <c r="B103" s="27"/>
    </row>
    <row r="105" spans="1:2" x14ac:dyDescent="0.2">
      <c r="A105" s="24"/>
      <c r="B105" s="27"/>
    </row>
    <row r="106" spans="1:2" x14ac:dyDescent="0.2">
      <c r="A106" s="32"/>
      <c r="B106" s="28"/>
    </row>
    <row r="107" spans="1:2" x14ac:dyDescent="0.2">
      <c r="A107" s="24"/>
      <c r="B107" s="15"/>
    </row>
    <row r="108" spans="1:2" x14ac:dyDescent="0.2">
      <c r="A108" s="24"/>
      <c r="B108" s="15"/>
    </row>
    <row r="109" spans="1:2" x14ac:dyDescent="0.2">
      <c r="A109" s="24"/>
      <c r="B109" s="27"/>
    </row>
    <row r="110" spans="1:2" x14ac:dyDescent="0.2">
      <c r="A110" s="24"/>
    </row>
    <row r="111" spans="1:2" x14ac:dyDescent="0.2">
      <c r="A111" s="24"/>
      <c r="B111" s="27"/>
    </row>
    <row r="112" spans="1:2" x14ac:dyDescent="0.2">
      <c r="A112" s="24"/>
      <c r="B112" s="27"/>
    </row>
    <row r="113" spans="1:2" x14ac:dyDescent="0.2">
      <c r="A113" s="24"/>
      <c r="B113" s="27"/>
    </row>
    <row r="114" spans="1:2" x14ac:dyDescent="0.2">
      <c r="A114" s="24"/>
      <c r="B114" s="27"/>
    </row>
    <row r="125" spans="1:2" x14ac:dyDescent="0.2">
      <c r="A125" s="24"/>
      <c r="B125" s="27"/>
    </row>
    <row r="127" spans="1:2" x14ac:dyDescent="0.2">
      <c r="A127" s="24"/>
      <c r="B127" s="15"/>
    </row>
    <row r="129" spans="1:2" x14ac:dyDescent="0.2">
      <c r="A129" s="32"/>
    </row>
    <row r="130" spans="1:2" x14ac:dyDescent="0.2">
      <c r="A130" s="9"/>
      <c r="B130" s="28"/>
    </row>
    <row r="131" spans="1:2" x14ac:dyDescent="0.2">
      <c r="A131" s="9"/>
      <c r="B131" s="28"/>
    </row>
    <row r="132" spans="1:2" x14ac:dyDescent="0.2">
      <c r="A132" s="32"/>
      <c r="B132" s="28"/>
    </row>
    <row r="133" spans="1:2" x14ac:dyDescent="0.2">
      <c r="A133" s="24"/>
      <c r="B133" s="27"/>
    </row>
    <row r="134" spans="1:2" x14ac:dyDescent="0.2">
      <c r="A134" s="32"/>
      <c r="B134" s="28"/>
    </row>
    <row r="135" spans="1:2" x14ac:dyDescent="0.2">
      <c r="A135" s="24"/>
      <c r="B135" s="15"/>
    </row>
    <row r="136" spans="1:2" x14ac:dyDescent="0.2">
      <c r="A136" s="24"/>
      <c r="B136" s="15"/>
    </row>
    <row r="137" spans="1:2" x14ac:dyDescent="0.2">
      <c r="A137" s="32"/>
      <c r="B137" s="28"/>
    </row>
    <row r="138" spans="1:2" x14ac:dyDescent="0.2">
      <c r="A138" s="24"/>
      <c r="B138" s="27"/>
    </row>
    <row r="139" spans="1:2" x14ac:dyDescent="0.2">
      <c r="A139" s="32"/>
      <c r="B139" s="28"/>
    </row>
    <row r="140" spans="1:2" x14ac:dyDescent="0.2">
      <c r="A140" s="32"/>
      <c r="B140" s="28"/>
    </row>
    <row r="141" spans="1:2" x14ac:dyDescent="0.2">
      <c r="A141" s="9"/>
      <c r="B141" s="28"/>
    </row>
    <row r="142" spans="1:2" x14ac:dyDescent="0.2">
      <c r="A142" s="9"/>
      <c r="B142" s="28"/>
    </row>
    <row r="143" spans="1:2" x14ac:dyDescent="0.2">
      <c r="A143" s="24"/>
      <c r="B143" s="15"/>
    </row>
    <row r="144" spans="1:2" x14ac:dyDescent="0.2">
      <c r="A144" s="24"/>
      <c r="B144" s="15"/>
    </row>
    <row r="145" spans="1:2" x14ac:dyDescent="0.2">
      <c r="A145" s="15"/>
      <c r="B145" s="15"/>
    </row>
  </sheetData>
  <sortState ref="A73:AA96">
    <sortCondition descending="1" ref="AA73:AA96"/>
  </sortState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206"/>
  <sheetViews>
    <sheetView zoomScale="81" zoomScaleNormal="116" zoomScalePageLayoutView="116" workbookViewId="0">
      <pane ySplit="13" topLeftCell="A109" activePane="bottomLeft" state="frozen"/>
      <selection pane="bottomLeft" activeCell="X126" sqref="X126"/>
    </sheetView>
  </sheetViews>
  <sheetFormatPr baseColWidth="10" defaultColWidth="8.33203125" defaultRowHeight="16" x14ac:dyDescent="0.2"/>
  <cols>
    <col min="1" max="2" width="33.5" customWidth="1"/>
    <col min="8" max="8" width="8.5" customWidth="1"/>
    <col min="27" max="27" width="8.33203125" customWidth="1"/>
    <col min="28" max="28" width="8.6640625" customWidth="1"/>
  </cols>
  <sheetData>
    <row r="2" spans="1:32" x14ac:dyDescent="0.2">
      <c r="A2" s="10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32" x14ac:dyDescent="0.2">
      <c r="B3" s="1" t="s">
        <v>7</v>
      </c>
      <c r="C3" s="1">
        <v>50</v>
      </c>
      <c r="D3" s="1">
        <v>45</v>
      </c>
      <c r="E3" s="1">
        <v>40</v>
      </c>
      <c r="F3" s="1">
        <v>35</v>
      </c>
      <c r="G3" s="1">
        <v>30</v>
      </c>
      <c r="H3" s="1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32" x14ac:dyDescent="0.2">
      <c r="B4" s="1" t="s">
        <v>8</v>
      </c>
      <c r="C4" s="1">
        <v>20</v>
      </c>
      <c r="D4" s="1">
        <v>15</v>
      </c>
      <c r="E4" s="1">
        <v>14</v>
      </c>
      <c r="F4" s="1">
        <v>12</v>
      </c>
      <c r="G4" s="1">
        <v>10</v>
      </c>
      <c r="H4" s="1">
        <v>3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32" x14ac:dyDescent="0.2">
      <c r="B5" s="1" t="s">
        <v>9</v>
      </c>
      <c r="C5" s="1">
        <v>14</v>
      </c>
      <c r="D5" s="1">
        <v>11</v>
      </c>
      <c r="E5" s="1">
        <v>10</v>
      </c>
      <c r="F5" s="1">
        <v>8</v>
      </c>
      <c r="G5" s="1">
        <v>6</v>
      </c>
      <c r="H5" s="1">
        <v>2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32" x14ac:dyDescent="0.2">
      <c r="B6" s="1" t="s">
        <v>10</v>
      </c>
      <c r="C6" s="1">
        <v>11</v>
      </c>
      <c r="D6" s="1">
        <v>9</v>
      </c>
      <c r="E6" s="1">
        <v>8</v>
      </c>
      <c r="F6" s="1">
        <v>6</v>
      </c>
      <c r="G6" s="1">
        <v>4</v>
      </c>
      <c r="H6" s="1">
        <v>2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32" x14ac:dyDescent="0.2">
      <c r="B7" s="1" t="s">
        <v>15</v>
      </c>
      <c r="C7" s="1">
        <v>8</v>
      </c>
      <c r="D7" s="1">
        <v>7</v>
      </c>
      <c r="E7" s="1">
        <v>6</v>
      </c>
      <c r="F7" s="1">
        <v>4</v>
      </c>
      <c r="G7" s="1">
        <v>2</v>
      </c>
      <c r="H7" s="1">
        <v>1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32" x14ac:dyDescent="0.2">
      <c r="B8" s="1" t="s">
        <v>11</v>
      </c>
      <c r="C8" s="1">
        <v>5</v>
      </c>
      <c r="D8" s="1">
        <v>4</v>
      </c>
      <c r="E8" s="1">
        <v>3</v>
      </c>
      <c r="F8" s="1">
        <v>2</v>
      </c>
      <c r="G8" s="2" t="s">
        <v>12</v>
      </c>
      <c r="H8" s="1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32" x14ac:dyDescent="0.2">
      <c r="B9" s="1" t="s">
        <v>75</v>
      </c>
      <c r="C9" s="2" t="s">
        <v>12</v>
      </c>
      <c r="D9" s="2" t="s">
        <v>12</v>
      </c>
      <c r="E9" s="14" t="s">
        <v>12</v>
      </c>
      <c r="F9" s="14" t="s">
        <v>12</v>
      </c>
      <c r="G9" s="14" t="s">
        <v>12</v>
      </c>
      <c r="H9" s="1">
        <v>1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32" x14ac:dyDescent="0.2">
      <c r="B10" s="1" t="s">
        <v>76</v>
      </c>
      <c r="C10" s="1">
        <v>3</v>
      </c>
      <c r="D10" s="1"/>
      <c r="E10" s="1"/>
      <c r="F10" s="1"/>
      <c r="G10" s="1"/>
      <c r="H10" s="1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Z10" s="10"/>
    </row>
    <row r="12" spans="1:32" hidden="1" x14ac:dyDescent="0.2"/>
    <row r="13" spans="1:32" s="6" customFormat="1" ht="93" customHeight="1" x14ac:dyDescent="0.25">
      <c r="A13" s="4" t="s">
        <v>0</v>
      </c>
      <c r="B13" s="4" t="s">
        <v>49</v>
      </c>
      <c r="C13" s="5" t="s">
        <v>13</v>
      </c>
      <c r="D13" s="5" t="s">
        <v>159</v>
      </c>
      <c r="E13" s="5" t="s">
        <v>161</v>
      </c>
      <c r="F13" s="5" t="s">
        <v>166</v>
      </c>
      <c r="G13" s="5" t="s">
        <v>220</v>
      </c>
      <c r="H13" s="5" t="s">
        <v>222</v>
      </c>
      <c r="I13" s="5" t="s">
        <v>286</v>
      </c>
      <c r="J13" s="5" t="s">
        <v>297</v>
      </c>
      <c r="K13" s="5" t="s">
        <v>299</v>
      </c>
      <c r="L13" s="5" t="s">
        <v>300</v>
      </c>
      <c r="M13" s="5" t="s">
        <v>355</v>
      </c>
      <c r="N13" s="5" t="s">
        <v>350</v>
      </c>
      <c r="O13" s="5" t="s">
        <v>354</v>
      </c>
      <c r="P13" s="5" t="s">
        <v>358</v>
      </c>
      <c r="Q13" s="5" t="s">
        <v>401</v>
      </c>
      <c r="R13" s="5" t="s">
        <v>296</v>
      </c>
      <c r="S13" s="5" t="s">
        <v>426</v>
      </c>
      <c r="T13" s="5" t="s">
        <v>464</v>
      </c>
      <c r="U13" s="5"/>
      <c r="V13" s="8" t="s">
        <v>17</v>
      </c>
      <c r="AA13" s="4"/>
      <c r="AB13" s="4"/>
      <c r="AF13" s="11"/>
    </row>
    <row r="14" spans="1:32" ht="17" x14ac:dyDescent="0.2">
      <c r="A14" s="27" t="s">
        <v>352</v>
      </c>
      <c r="B14" s="27" t="s">
        <v>353</v>
      </c>
      <c r="K14">
        <f>3</f>
        <v>3</v>
      </c>
      <c r="N14">
        <f>8+2*4</f>
        <v>16</v>
      </c>
      <c r="O14">
        <f>12+3*3</f>
        <v>21</v>
      </c>
      <c r="P14">
        <v>3</v>
      </c>
      <c r="Q14">
        <f>2*2</f>
        <v>4</v>
      </c>
      <c r="R14">
        <f>14+3*2</f>
        <v>20</v>
      </c>
      <c r="S14">
        <v>1</v>
      </c>
      <c r="V14">
        <f t="shared" ref="V14:V45" si="0">C14+D14+E14+F14+G14+H14+I14+J14+K14+L14+N14+O14+P14+M14+Q14+R14+S14+T14+U14</f>
        <v>68</v>
      </c>
    </row>
    <row r="15" spans="1:32" ht="17" x14ac:dyDescent="0.2">
      <c r="A15" s="33" t="s">
        <v>167</v>
      </c>
      <c r="B15" s="33" t="s">
        <v>54</v>
      </c>
      <c r="F15">
        <f>6+1*2</f>
        <v>8</v>
      </c>
      <c r="I15">
        <f>4+1*1</f>
        <v>5</v>
      </c>
      <c r="K15">
        <f>3</f>
        <v>3</v>
      </c>
      <c r="N15">
        <f>8+2*4</f>
        <v>16</v>
      </c>
      <c r="V15">
        <f t="shared" si="0"/>
        <v>32</v>
      </c>
    </row>
    <row r="16" spans="1:32" x14ac:dyDescent="0.2">
      <c r="A16" t="s">
        <v>41</v>
      </c>
      <c r="B16" t="s">
        <v>54</v>
      </c>
      <c r="F16">
        <f>1*4</f>
        <v>4</v>
      </c>
      <c r="I16">
        <f>1*2</f>
        <v>2</v>
      </c>
      <c r="K16">
        <f>5+1*3</f>
        <v>8</v>
      </c>
      <c r="N16">
        <f>2*4</f>
        <v>8</v>
      </c>
      <c r="V16">
        <f t="shared" si="0"/>
        <v>22</v>
      </c>
    </row>
    <row r="17" spans="1:22" x14ac:dyDescent="0.2">
      <c r="A17" t="s">
        <v>40</v>
      </c>
      <c r="B17" t="s">
        <v>56</v>
      </c>
      <c r="D17">
        <v>1</v>
      </c>
      <c r="F17">
        <f>1*2</f>
        <v>2</v>
      </c>
      <c r="H17">
        <f>1</f>
        <v>1</v>
      </c>
      <c r="I17">
        <f>1*1</f>
        <v>1</v>
      </c>
      <c r="K17">
        <f>4+1*3</f>
        <v>7</v>
      </c>
      <c r="N17">
        <f>2*3</f>
        <v>6</v>
      </c>
      <c r="S17">
        <v>1</v>
      </c>
      <c r="V17">
        <f t="shared" si="0"/>
        <v>19</v>
      </c>
    </row>
    <row r="18" spans="1:22" ht="17" x14ac:dyDescent="0.2">
      <c r="A18" s="27" t="s">
        <v>225</v>
      </c>
      <c r="B18" s="27" t="s">
        <v>66</v>
      </c>
      <c r="H18">
        <f>1</f>
        <v>1</v>
      </c>
      <c r="K18">
        <f>5+1*2</f>
        <v>7</v>
      </c>
      <c r="M18">
        <v>1</v>
      </c>
      <c r="N18">
        <f>2*3</f>
        <v>6</v>
      </c>
      <c r="V18">
        <f t="shared" si="0"/>
        <v>15</v>
      </c>
    </row>
    <row r="19" spans="1:22" x14ac:dyDescent="0.2">
      <c r="A19" t="s">
        <v>64</v>
      </c>
      <c r="B19" t="s">
        <v>56</v>
      </c>
      <c r="D19">
        <v>1</v>
      </c>
      <c r="F19">
        <f>1*1</f>
        <v>1</v>
      </c>
      <c r="H19">
        <f>1</f>
        <v>1</v>
      </c>
      <c r="I19">
        <f>1*1</f>
        <v>1</v>
      </c>
      <c r="K19">
        <f>5+1*4</f>
        <v>9</v>
      </c>
      <c r="M19">
        <v>1</v>
      </c>
      <c r="S19">
        <v>1</v>
      </c>
      <c r="V19">
        <f t="shared" si="0"/>
        <v>15</v>
      </c>
    </row>
    <row r="20" spans="1:22" ht="17" x14ac:dyDescent="0.2">
      <c r="A20" s="27" t="s">
        <v>315</v>
      </c>
      <c r="B20" s="27" t="s">
        <v>304</v>
      </c>
      <c r="K20">
        <f>5+1*4</f>
        <v>9</v>
      </c>
      <c r="M20">
        <v>1</v>
      </c>
      <c r="N20">
        <f>2*2</f>
        <v>4</v>
      </c>
      <c r="V20">
        <f t="shared" si="0"/>
        <v>14</v>
      </c>
    </row>
    <row r="21" spans="1:22" ht="17" x14ac:dyDescent="0.2">
      <c r="A21" s="27" t="s">
        <v>168</v>
      </c>
      <c r="B21" s="27" t="s">
        <v>169</v>
      </c>
      <c r="F21">
        <f>1*2</f>
        <v>2</v>
      </c>
      <c r="I21">
        <f>2+1*4</f>
        <v>6</v>
      </c>
      <c r="K21">
        <f>3</f>
        <v>3</v>
      </c>
      <c r="N21">
        <f>2*1</f>
        <v>2</v>
      </c>
      <c r="T21">
        <f>1*1</f>
        <v>1</v>
      </c>
      <c r="V21">
        <f t="shared" si="0"/>
        <v>14</v>
      </c>
    </row>
    <row r="22" spans="1:22" ht="17" x14ac:dyDescent="0.2">
      <c r="A22" s="27" t="s">
        <v>105</v>
      </c>
      <c r="B22" s="27" t="s">
        <v>71</v>
      </c>
      <c r="F22">
        <f>1*2</f>
        <v>2</v>
      </c>
      <c r="H22">
        <f>1</f>
        <v>1</v>
      </c>
      <c r="K22">
        <f>3</f>
        <v>3</v>
      </c>
      <c r="M22">
        <v>1</v>
      </c>
      <c r="N22">
        <f>2*2</f>
        <v>4</v>
      </c>
      <c r="S22">
        <v>1</v>
      </c>
      <c r="V22">
        <f t="shared" si="0"/>
        <v>12</v>
      </c>
    </row>
    <row r="23" spans="1:22" ht="17" x14ac:dyDescent="0.2">
      <c r="A23" s="27" t="s">
        <v>119</v>
      </c>
      <c r="B23" s="27" t="s">
        <v>171</v>
      </c>
      <c r="D23">
        <v>1</v>
      </c>
      <c r="F23">
        <f>1*1</f>
        <v>1</v>
      </c>
      <c r="H23">
        <f>1</f>
        <v>1</v>
      </c>
      <c r="K23">
        <f>3+1*3</f>
        <v>6</v>
      </c>
      <c r="M23">
        <v>1</v>
      </c>
      <c r="S23">
        <v>1</v>
      </c>
      <c r="V23">
        <f t="shared" si="0"/>
        <v>11</v>
      </c>
    </row>
    <row r="24" spans="1:22" x14ac:dyDescent="0.2">
      <c r="A24" t="s">
        <v>68</v>
      </c>
      <c r="B24" t="s">
        <v>69</v>
      </c>
      <c r="D24">
        <v>1</v>
      </c>
      <c r="K24">
        <f>5+1*2</f>
        <v>7</v>
      </c>
      <c r="M24">
        <v>1</v>
      </c>
      <c r="N24">
        <f>2*1</f>
        <v>2</v>
      </c>
      <c r="V24">
        <f t="shared" si="0"/>
        <v>11</v>
      </c>
    </row>
    <row r="25" spans="1:22" ht="17" x14ac:dyDescent="0.2">
      <c r="A25" s="27" t="s">
        <v>234</v>
      </c>
      <c r="B25" s="27" t="s">
        <v>71</v>
      </c>
      <c r="H25">
        <f>1</f>
        <v>1</v>
      </c>
      <c r="I25">
        <f>1*2</f>
        <v>2</v>
      </c>
      <c r="K25">
        <f>4+1*3</f>
        <v>7</v>
      </c>
      <c r="S25">
        <v>1</v>
      </c>
      <c r="V25">
        <f t="shared" si="0"/>
        <v>11</v>
      </c>
    </row>
    <row r="26" spans="1:22" ht="17" x14ac:dyDescent="0.2">
      <c r="A26" s="27" t="s">
        <v>89</v>
      </c>
      <c r="B26" s="27" t="s">
        <v>85</v>
      </c>
      <c r="D26">
        <v>1</v>
      </c>
      <c r="H26">
        <f>1</f>
        <v>1</v>
      </c>
      <c r="K26">
        <f>5+1*3</f>
        <v>8</v>
      </c>
      <c r="S26">
        <v>1</v>
      </c>
      <c r="V26">
        <f t="shared" si="0"/>
        <v>11</v>
      </c>
    </row>
    <row r="27" spans="1:22" ht="17" x14ac:dyDescent="0.2">
      <c r="A27" s="27" t="s">
        <v>303</v>
      </c>
      <c r="B27" s="27" t="s">
        <v>304</v>
      </c>
      <c r="K27">
        <f>4+1*2</f>
        <v>6</v>
      </c>
      <c r="N27">
        <f>2*2</f>
        <v>4</v>
      </c>
      <c r="V27">
        <f t="shared" si="0"/>
        <v>10</v>
      </c>
    </row>
    <row r="28" spans="1:22" ht="17" x14ac:dyDescent="0.2">
      <c r="A28" s="27" t="s">
        <v>232</v>
      </c>
      <c r="B28" s="27" t="s">
        <v>59</v>
      </c>
      <c r="H28">
        <f>1</f>
        <v>1</v>
      </c>
      <c r="K28">
        <f>3+1*3</f>
        <v>6</v>
      </c>
      <c r="N28">
        <f>2*1</f>
        <v>2</v>
      </c>
      <c r="V28">
        <f t="shared" si="0"/>
        <v>9</v>
      </c>
    </row>
    <row r="29" spans="1:22" ht="17" x14ac:dyDescent="0.2">
      <c r="A29" s="27" t="s">
        <v>324</v>
      </c>
      <c r="B29" s="27" t="s">
        <v>85</v>
      </c>
      <c r="K29">
        <f>3+1*3</f>
        <v>6</v>
      </c>
      <c r="N29">
        <f>2*1</f>
        <v>2</v>
      </c>
      <c r="S29">
        <v>1</v>
      </c>
      <c r="V29">
        <f t="shared" si="0"/>
        <v>9</v>
      </c>
    </row>
    <row r="30" spans="1:22" ht="17" x14ac:dyDescent="0.2">
      <c r="A30" s="27" t="s">
        <v>293</v>
      </c>
      <c r="B30" s="27" t="s">
        <v>233</v>
      </c>
      <c r="H30">
        <f>1</f>
        <v>1</v>
      </c>
      <c r="I30">
        <f>1*1</f>
        <v>1</v>
      </c>
      <c r="K30">
        <f>4+1*3</f>
        <v>7</v>
      </c>
      <c r="V30">
        <f t="shared" si="0"/>
        <v>9</v>
      </c>
    </row>
    <row r="31" spans="1:22" ht="17" x14ac:dyDescent="0.2">
      <c r="A31" s="27" t="s">
        <v>223</v>
      </c>
      <c r="B31" s="27" t="s">
        <v>71</v>
      </c>
      <c r="H31">
        <f>1</f>
        <v>1</v>
      </c>
      <c r="K31">
        <f>3</f>
        <v>3</v>
      </c>
      <c r="M31">
        <v>1</v>
      </c>
      <c r="N31">
        <f>2*1</f>
        <v>2</v>
      </c>
      <c r="S31">
        <v>1</v>
      </c>
      <c r="V31">
        <f t="shared" si="0"/>
        <v>8</v>
      </c>
    </row>
    <row r="32" spans="1:22" ht="17" x14ac:dyDescent="0.2">
      <c r="A32" s="27" t="s">
        <v>334</v>
      </c>
      <c r="B32" s="27" t="s">
        <v>318</v>
      </c>
      <c r="K32">
        <f>5+1*1</f>
        <v>6</v>
      </c>
      <c r="N32">
        <f>2*1</f>
        <v>2</v>
      </c>
      <c r="V32">
        <f t="shared" si="0"/>
        <v>8</v>
      </c>
    </row>
    <row r="33" spans="1:22" ht="17" x14ac:dyDescent="0.2">
      <c r="A33" s="27" t="s">
        <v>330</v>
      </c>
      <c r="B33" s="27" t="s">
        <v>304</v>
      </c>
      <c r="K33">
        <f>5+1*3</f>
        <v>8</v>
      </c>
      <c r="V33">
        <f t="shared" si="0"/>
        <v>8</v>
      </c>
    </row>
    <row r="34" spans="1:22" ht="17" x14ac:dyDescent="0.2">
      <c r="A34" s="27" t="s">
        <v>97</v>
      </c>
      <c r="B34" s="27" t="s">
        <v>85</v>
      </c>
      <c r="D34">
        <v>1</v>
      </c>
      <c r="H34">
        <f>1</f>
        <v>1</v>
      </c>
      <c r="K34">
        <f>3+1*2</f>
        <v>5</v>
      </c>
      <c r="V34">
        <f t="shared" si="0"/>
        <v>7</v>
      </c>
    </row>
    <row r="35" spans="1:22" ht="17" x14ac:dyDescent="0.2">
      <c r="A35" s="27" t="s">
        <v>236</v>
      </c>
      <c r="B35" s="27" t="s">
        <v>233</v>
      </c>
      <c r="H35">
        <f>1</f>
        <v>1</v>
      </c>
      <c r="K35">
        <f>2+1*3</f>
        <v>5</v>
      </c>
      <c r="S35">
        <v>1</v>
      </c>
      <c r="V35">
        <f t="shared" si="0"/>
        <v>7</v>
      </c>
    </row>
    <row r="36" spans="1:22" ht="17" x14ac:dyDescent="0.2">
      <c r="A36" s="27" t="s">
        <v>239</v>
      </c>
      <c r="B36" s="27" t="s">
        <v>66</v>
      </c>
      <c r="H36">
        <f>1</f>
        <v>1</v>
      </c>
      <c r="K36">
        <f>2+1*3</f>
        <v>5</v>
      </c>
      <c r="M36">
        <v>1</v>
      </c>
      <c r="V36">
        <f t="shared" si="0"/>
        <v>7</v>
      </c>
    </row>
    <row r="37" spans="1:22" ht="17" x14ac:dyDescent="0.2">
      <c r="A37" s="27" t="s">
        <v>329</v>
      </c>
      <c r="B37" s="27" t="s">
        <v>59</v>
      </c>
      <c r="K37">
        <f>4+1*2</f>
        <v>6</v>
      </c>
      <c r="V37">
        <f t="shared" si="0"/>
        <v>6</v>
      </c>
    </row>
    <row r="38" spans="1:22" ht="17" x14ac:dyDescent="0.2">
      <c r="A38" s="27" t="s">
        <v>319</v>
      </c>
      <c r="B38" s="27" t="s">
        <v>320</v>
      </c>
      <c r="K38">
        <f>3+1*3</f>
        <v>6</v>
      </c>
      <c r="V38">
        <f t="shared" si="0"/>
        <v>6</v>
      </c>
    </row>
    <row r="39" spans="1:22" ht="17" x14ac:dyDescent="0.2">
      <c r="A39" s="27" t="s">
        <v>313</v>
      </c>
      <c r="B39" s="27" t="s">
        <v>59</v>
      </c>
      <c r="K39">
        <f>3+1*3</f>
        <v>6</v>
      </c>
      <c r="V39">
        <f t="shared" si="0"/>
        <v>6</v>
      </c>
    </row>
    <row r="40" spans="1:22" ht="17" x14ac:dyDescent="0.2">
      <c r="A40" s="27" t="s">
        <v>316</v>
      </c>
      <c r="B40" s="27" t="s">
        <v>213</v>
      </c>
      <c r="K40">
        <f>3+1*3</f>
        <v>6</v>
      </c>
      <c r="V40">
        <f t="shared" si="0"/>
        <v>6</v>
      </c>
    </row>
    <row r="41" spans="1:22" ht="17" x14ac:dyDescent="0.2">
      <c r="A41" s="27" t="s">
        <v>309</v>
      </c>
      <c r="B41" s="27" t="s">
        <v>304</v>
      </c>
      <c r="K41">
        <f>4+1*2</f>
        <v>6</v>
      </c>
      <c r="V41">
        <f t="shared" si="0"/>
        <v>6</v>
      </c>
    </row>
    <row r="42" spans="1:22" ht="17" x14ac:dyDescent="0.2">
      <c r="A42" s="27" t="s">
        <v>310</v>
      </c>
      <c r="B42" s="27" t="s">
        <v>53</v>
      </c>
      <c r="K42">
        <f>3+1*2</f>
        <v>5</v>
      </c>
      <c r="V42">
        <f t="shared" si="0"/>
        <v>5</v>
      </c>
    </row>
    <row r="43" spans="1:22" ht="17" x14ac:dyDescent="0.2">
      <c r="A43" s="27" t="s">
        <v>118</v>
      </c>
      <c r="B43" s="27" t="s">
        <v>85</v>
      </c>
      <c r="D43">
        <v>1</v>
      </c>
      <c r="K43">
        <f>2+1*2</f>
        <v>4</v>
      </c>
      <c r="V43">
        <f t="shared" si="0"/>
        <v>5</v>
      </c>
    </row>
    <row r="44" spans="1:22" ht="17" x14ac:dyDescent="0.2">
      <c r="A44" s="27" t="s">
        <v>94</v>
      </c>
      <c r="B44" s="27" t="s">
        <v>66</v>
      </c>
      <c r="D44">
        <v>1</v>
      </c>
      <c r="H44">
        <f>1</f>
        <v>1</v>
      </c>
      <c r="K44">
        <f>2</f>
        <v>2</v>
      </c>
      <c r="M44">
        <v>1</v>
      </c>
      <c r="V44">
        <f t="shared" si="0"/>
        <v>5</v>
      </c>
    </row>
    <row r="45" spans="1:22" ht="17" x14ac:dyDescent="0.2">
      <c r="A45" s="27" t="s">
        <v>308</v>
      </c>
      <c r="B45" s="27" t="s">
        <v>233</v>
      </c>
      <c r="K45">
        <f>3+1*2</f>
        <v>5</v>
      </c>
      <c r="V45">
        <f t="shared" si="0"/>
        <v>5</v>
      </c>
    </row>
    <row r="46" spans="1:22" ht="17" x14ac:dyDescent="0.2">
      <c r="A46" s="27" t="s">
        <v>312</v>
      </c>
      <c r="B46" s="27" t="s">
        <v>54</v>
      </c>
      <c r="K46">
        <f>2+1*3</f>
        <v>5</v>
      </c>
      <c r="V46">
        <f t="shared" ref="V46:V77" si="1">C46+D46+E46+F46+G46+H46+I46+J46+K46+L46+N46+O46+P46+M46+Q46+R46+S46+T46+U46</f>
        <v>5</v>
      </c>
    </row>
    <row r="47" spans="1:22" ht="17" x14ac:dyDescent="0.2">
      <c r="A47" s="27" t="s">
        <v>331</v>
      </c>
      <c r="B47" s="27" t="s">
        <v>80</v>
      </c>
      <c r="K47">
        <f>4+1*1</f>
        <v>5</v>
      </c>
      <c r="V47">
        <f t="shared" si="1"/>
        <v>5</v>
      </c>
    </row>
    <row r="48" spans="1:22" ht="17" x14ac:dyDescent="0.2">
      <c r="A48" s="27" t="s">
        <v>294</v>
      </c>
      <c r="B48" s="27" t="s">
        <v>154</v>
      </c>
      <c r="I48">
        <f>1*1</f>
        <v>1</v>
      </c>
      <c r="K48">
        <f>3+1*1</f>
        <v>4</v>
      </c>
      <c r="V48">
        <f t="shared" si="1"/>
        <v>5</v>
      </c>
    </row>
    <row r="49" spans="1:22" ht="17" x14ac:dyDescent="0.2">
      <c r="A49" s="27" t="s">
        <v>322</v>
      </c>
      <c r="B49" s="27" t="s">
        <v>320</v>
      </c>
      <c r="K49">
        <f>2+1*2</f>
        <v>4</v>
      </c>
      <c r="V49">
        <f t="shared" si="1"/>
        <v>4</v>
      </c>
    </row>
    <row r="50" spans="1:22" ht="17" x14ac:dyDescent="0.2">
      <c r="A50" s="27" t="s">
        <v>325</v>
      </c>
      <c r="B50" s="27" t="s">
        <v>53</v>
      </c>
      <c r="K50">
        <f>2+1*2</f>
        <v>4</v>
      </c>
      <c r="V50">
        <f t="shared" si="1"/>
        <v>4</v>
      </c>
    </row>
    <row r="51" spans="1:22" ht="17" x14ac:dyDescent="0.2">
      <c r="A51" s="27" t="s">
        <v>333</v>
      </c>
      <c r="B51" s="27" t="s">
        <v>59</v>
      </c>
      <c r="K51">
        <f>4</f>
        <v>4</v>
      </c>
      <c r="V51">
        <f t="shared" si="1"/>
        <v>4</v>
      </c>
    </row>
    <row r="52" spans="1:22" ht="17" x14ac:dyDescent="0.2">
      <c r="A52" s="27" t="s">
        <v>103</v>
      </c>
      <c r="B52" s="27" t="s">
        <v>115</v>
      </c>
      <c r="D52">
        <v>1</v>
      </c>
      <c r="H52">
        <f>1</f>
        <v>1</v>
      </c>
      <c r="K52">
        <f>1*1</f>
        <v>1</v>
      </c>
      <c r="T52">
        <f>1*1</f>
        <v>1</v>
      </c>
      <c r="V52">
        <f t="shared" si="1"/>
        <v>4</v>
      </c>
    </row>
    <row r="53" spans="1:22" ht="17" x14ac:dyDescent="0.2">
      <c r="A53" s="27" t="s">
        <v>332</v>
      </c>
      <c r="B53" s="27" t="s">
        <v>59</v>
      </c>
      <c r="K53">
        <f>3</f>
        <v>3</v>
      </c>
      <c r="V53">
        <f t="shared" si="1"/>
        <v>3</v>
      </c>
    </row>
    <row r="54" spans="1:22" ht="17" x14ac:dyDescent="0.2">
      <c r="A54" s="27" t="s">
        <v>91</v>
      </c>
      <c r="B54" s="27" t="s">
        <v>80</v>
      </c>
      <c r="D54">
        <v>1</v>
      </c>
      <c r="H54">
        <f>1</f>
        <v>1</v>
      </c>
      <c r="S54">
        <v>1</v>
      </c>
      <c r="V54">
        <f t="shared" si="1"/>
        <v>3</v>
      </c>
    </row>
    <row r="55" spans="1:22" ht="17" x14ac:dyDescent="0.2">
      <c r="A55" s="33" t="s">
        <v>127</v>
      </c>
      <c r="B55" s="33" t="s">
        <v>154</v>
      </c>
      <c r="F55">
        <f>1*1</f>
        <v>1</v>
      </c>
      <c r="I55">
        <f>1*2</f>
        <v>2</v>
      </c>
      <c r="V55">
        <f t="shared" si="1"/>
        <v>3</v>
      </c>
    </row>
    <row r="56" spans="1:22" ht="17" x14ac:dyDescent="0.2">
      <c r="A56" s="27" t="s">
        <v>125</v>
      </c>
      <c r="B56" s="27" t="s">
        <v>78</v>
      </c>
      <c r="D56">
        <v>1</v>
      </c>
      <c r="H56">
        <f>1</f>
        <v>1</v>
      </c>
      <c r="M56">
        <v>1</v>
      </c>
      <c r="V56">
        <f t="shared" si="1"/>
        <v>3</v>
      </c>
    </row>
    <row r="57" spans="1:22" ht="17" x14ac:dyDescent="0.2">
      <c r="A57" s="27" t="s">
        <v>170</v>
      </c>
      <c r="B57" s="27" t="s">
        <v>154</v>
      </c>
      <c r="C57" s="10"/>
      <c r="D57" s="10"/>
      <c r="E57" s="10"/>
      <c r="F57" s="10">
        <f>1*1</f>
        <v>1</v>
      </c>
      <c r="G57" s="10"/>
      <c r="H57" s="10"/>
      <c r="I57" s="10">
        <f>1*1</f>
        <v>1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>
        <f t="shared" si="1"/>
        <v>2</v>
      </c>
    </row>
    <row r="58" spans="1:22" ht="17" x14ac:dyDescent="0.2">
      <c r="A58" s="27" t="s">
        <v>173</v>
      </c>
      <c r="B58" s="27" t="s">
        <v>174</v>
      </c>
      <c r="D58">
        <v>1</v>
      </c>
      <c r="H58">
        <f>1</f>
        <v>1</v>
      </c>
      <c r="V58">
        <f t="shared" si="1"/>
        <v>2</v>
      </c>
    </row>
    <row r="59" spans="1:22" ht="17" x14ac:dyDescent="0.2">
      <c r="A59" s="27" t="s">
        <v>150</v>
      </c>
      <c r="B59" s="27" t="s">
        <v>134</v>
      </c>
      <c r="D59">
        <v>1</v>
      </c>
      <c r="H59">
        <f>1</f>
        <v>1</v>
      </c>
      <c r="V59">
        <f t="shared" si="1"/>
        <v>2</v>
      </c>
    </row>
    <row r="60" spans="1:22" ht="17" x14ac:dyDescent="0.2">
      <c r="A60" s="27" t="s">
        <v>323</v>
      </c>
      <c r="B60" s="27" t="s">
        <v>233</v>
      </c>
      <c r="K60">
        <f>1*1</f>
        <v>1</v>
      </c>
      <c r="M60">
        <v>1</v>
      </c>
      <c r="V60">
        <f t="shared" si="1"/>
        <v>2</v>
      </c>
    </row>
    <row r="61" spans="1:22" ht="17" x14ac:dyDescent="0.2">
      <c r="A61" s="27" t="s">
        <v>314</v>
      </c>
      <c r="B61" s="27" t="s">
        <v>174</v>
      </c>
      <c r="K61">
        <f>1*2</f>
        <v>2</v>
      </c>
      <c r="V61">
        <f t="shared" si="1"/>
        <v>2</v>
      </c>
    </row>
    <row r="62" spans="1:22" ht="17" x14ac:dyDescent="0.2">
      <c r="A62" s="27" t="s">
        <v>301</v>
      </c>
      <c r="B62" s="27" t="s">
        <v>302</v>
      </c>
      <c r="K62">
        <f>2</f>
        <v>2</v>
      </c>
      <c r="V62">
        <f t="shared" si="1"/>
        <v>2</v>
      </c>
    </row>
    <row r="63" spans="1:22" ht="17" x14ac:dyDescent="0.2">
      <c r="A63" s="27" t="s">
        <v>305</v>
      </c>
      <c r="B63" s="27" t="s">
        <v>59</v>
      </c>
      <c r="K63">
        <f>2</f>
        <v>2</v>
      </c>
      <c r="V63">
        <f t="shared" si="1"/>
        <v>2</v>
      </c>
    </row>
    <row r="64" spans="1:22" ht="17" x14ac:dyDescent="0.2">
      <c r="A64" s="27" t="s">
        <v>311</v>
      </c>
      <c r="B64" s="27" t="s">
        <v>53</v>
      </c>
      <c r="K64">
        <f>2</f>
        <v>2</v>
      </c>
      <c r="V64">
        <f t="shared" si="1"/>
        <v>2</v>
      </c>
    </row>
    <row r="65" spans="1:22" ht="17" x14ac:dyDescent="0.2">
      <c r="A65" s="27" t="s">
        <v>306</v>
      </c>
      <c r="B65" s="27" t="s">
        <v>307</v>
      </c>
      <c r="K65">
        <f>2</f>
        <v>2</v>
      </c>
      <c r="V65">
        <f t="shared" si="1"/>
        <v>2</v>
      </c>
    </row>
    <row r="66" spans="1:22" ht="17" x14ac:dyDescent="0.2">
      <c r="A66" s="27" t="s">
        <v>178</v>
      </c>
      <c r="B66" s="27" t="s">
        <v>66</v>
      </c>
      <c r="D66">
        <v>1</v>
      </c>
      <c r="K66">
        <f>1*1</f>
        <v>1</v>
      </c>
      <c r="V66">
        <f t="shared" si="1"/>
        <v>2</v>
      </c>
    </row>
    <row r="67" spans="1:22" ht="17" x14ac:dyDescent="0.2">
      <c r="A67" s="27" t="s">
        <v>179</v>
      </c>
      <c r="B67" s="27" t="s">
        <v>174</v>
      </c>
      <c r="D67">
        <v>1</v>
      </c>
      <c r="H67">
        <f>1</f>
        <v>1</v>
      </c>
      <c r="V67">
        <f t="shared" si="1"/>
        <v>2</v>
      </c>
    </row>
    <row r="68" spans="1:22" ht="17" x14ac:dyDescent="0.2">
      <c r="A68" s="27" t="s">
        <v>241</v>
      </c>
      <c r="B68" s="27" t="s">
        <v>111</v>
      </c>
      <c r="H68">
        <f>1</f>
        <v>1</v>
      </c>
      <c r="I68">
        <f>1*1</f>
        <v>1</v>
      </c>
      <c r="V68">
        <f t="shared" si="1"/>
        <v>2</v>
      </c>
    </row>
    <row r="69" spans="1:22" ht="17" x14ac:dyDescent="0.2">
      <c r="A69" s="27" t="s">
        <v>328</v>
      </c>
      <c r="B69" s="27" t="s">
        <v>54</v>
      </c>
      <c r="K69">
        <f>1*1</f>
        <v>1</v>
      </c>
      <c r="V69">
        <f t="shared" si="1"/>
        <v>1</v>
      </c>
    </row>
    <row r="70" spans="1:22" ht="17" x14ac:dyDescent="0.2">
      <c r="A70" s="27" t="s">
        <v>92</v>
      </c>
      <c r="B70" s="27" t="s">
        <v>87</v>
      </c>
      <c r="D70">
        <v>1</v>
      </c>
      <c r="V70">
        <f t="shared" si="1"/>
        <v>1</v>
      </c>
    </row>
    <row r="71" spans="1:22" ht="17" x14ac:dyDescent="0.2">
      <c r="A71" s="27" t="s">
        <v>226</v>
      </c>
      <c r="B71" s="27" t="s">
        <v>134</v>
      </c>
      <c r="D71">
        <f>1</f>
        <v>1</v>
      </c>
      <c r="V71">
        <f t="shared" si="1"/>
        <v>1</v>
      </c>
    </row>
    <row r="72" spans="1:22" ht="17" x14ac:dyDescent="0.2">
      <c r="A72" s="27" t="s">
        <v>326</v>
      </c>
      <c r="B72" s="27" t="s">
        <v>307</v>
      </c>
      <c r="K72">
        <f>1*1</f>
        <v>1</v>
      </c>
      <c r="V72">
        <f t="shared" si="1"/>
        <v>1</v>
      </c>
    </row>
    <row r="73" spans="1:22" ht="17" x14ac:dyDescent="0.2">
      <c r="A73" s="27" t="s">
        <v>292</v>
      </c>
      <c r="B73" s="27" t="s">
        <v>54</v>
      </c>
      <c r="I73">
        <f>1*1</f>
        <v>1</v>
      </c>
      <c r="V73">
        <f t="shared" si="1"/>
        <v>1</v>
      </c>
    </row>
    <row r="74" spans="1:22" ht="17" x14ac:dyDescent="0.2">
      <c r="A74" s="27" t="s">
        <v>388</v>
      </c>
      <c r="B74" s="27" t="s">
        <v>171</v>
      </c>
      <c r="M74">
        <v>1</v>
      </c>
      <c r="V74">
        <f t="shared" si="1"/>
        <v>1</v>
      </c>
    </row>
    <row r="75" spans="1:22" ht="17" x14ac:dyDescent="0.2">
      <c r="A75" s="27" t="s">
        <v>227</v>
      </c>
      <c r="B75" s="27" t="s">
        <v>174</v>
      </c>
      <c r="H75">
        <f>1</f>
        <v>1</v>
      </c>
      <c r="V75">
        <f t="shared" si="1"/>
        <v>1</v>
      </c>
    </row>
    <row r="76" spans="1:22" ht="17" x14ac:dyDescent="0.2">
      <c r="A76" s="27" t="s">
        <v>228</v>
      </c>
      <c r="B76" s="27" t="s">
        <v>78</v>
      </c>
      <c r="H76">
        <f>1</f>
        <v>1</v>
      </c>
      <c r="V76">
        <f t="shared" si="1"/>
        <v>1</v>
      </c>
    </row>
    <row r="77" spans="1:22" ht="17" x14ac:dyDescent="0.2">
      <c r="A77" s="27" t="s">
        <v>229</v>
      </c>
      <c r="B77" s="27" t="s">
        <v>134</v>
      </c>
      <c r="H77">
        <f>1</f>
        <v>1</v>
      </c>
      <c r="V77">
        <f t="shared" si="1"/>
        <v>1</v>
      </c>
    </row>
    <row r="78" spans="1:22" ht="17" x14ac:dyDescent="0.2">
      <c r="A78" s="27" t="s">
        <v>175</v>
      </c>
      <c r="B78" s="27" t="s">
        <v>82</v>
      </c>
      <c r="D78">
        <v>1</v>
      </c>
      <c r="V78">
        <f t="shared" ref="V78:V92" si="2">C78+D78+E78+F78+G78+H78+I78+J78+K78+L78+N78+O78+P78+M78+Q78+R78+S78+T78+U78</f>
        <v>1</v>
      </c>
    </row>
    <row r="79" spans="1:22" ht="17" x14ac:dyDescent="0.2">
      <c r="A79" s="27" t="s">
        <v>230</v>
      </c>
      <c r="B79" s="27" t="s">
        <v>78</v>
      </c>
      <c r="H79">
        <v>1</v>
      </c>
      <c r="V79">
        <f t="shared" si="2"/>
        <v>1</v>
      </c>
    </row>
    <row r="80" spans="1:22" ht="17" x14ac:dyDescent="0.2">
      <c r="A80" s="27" t="s">
        <v>176</v>
      </c>
      <c r="B80" s="27" t="s">
        <v>71</v>
      </c>
      <c r="D80">
        <v>1</v>
      </c>
      <c r="V80">
        <f t="shared" si="2"/>
        <v>1</v>
      </c>
    </row>
    <row r="81" spans="1:22" ht="17" x14ac:dyDescent="0.2">
      <c r="A81" s="27" t="s">
        <v>231</v>
      </c>
      <c r="B81" s="27" t="s">
        <v>174</v>
      </c>
      <c r="H81">
        <f>1</f>
        <v>1</v>
      </c>
      <c r="V81">
        <f t="shared" si="2"/>
        <v>1</v>
      </c>
    </row>
    <row r="82" spans="1:22" ht="17" x14ac:dyDescent="0.2">
      <c r="A82" s="27" t="s">
        <v>131</v>
      </c>
      <c r="B82" s="27" t="s">
        <v>132</v>
      </c>
      <c r="D82">
        <v>1</v>
      </c>
      <c r="V82">
        <f t="shared" si="2"/>
        <v>1</v>
      </c>
    </row>
    <row r="83" spans="1:22" ht="17" x14ac:dyDescent="0.2">
      <c r="A83" s="27" t="s">
        <v>317</v>
      </c>
      <c r="B83" s="27" t="s">
        <v>318</v>
      </c>
      <c r="K83">
        <f>1*1</f>
        <v>1</v>
      </c>
      <c r="V83">
        <f t="shared" si="2"/>
        <v>1</v>
      </c>
    </row>
    <row r="84" spans="1:22" ht="17" x14ac:dyDescent="0.2">
      <c r="A84" s="27" t="s">
        <v>327</v>
      </c>
      <c r="B84" s="27" t="s">
        <v>320</v>
      </c>
      <c r="K84">
        <f>1*1</f>
        <v>1</v>
      </c>
      <c r="V84">
        <f t="shared" si="2"/>
        <v>1</v>
      </c>
    </row>
    <row r="85" spans="1:22" ht="17" x14ac:dyDescent="0.2">
      <c r="A85" s="27" t="s">
        <v>142</v>
      </c>
      <c r="B85" s="27" t="s">
        <v>78</v>
      </c>
      <c r="D85">
        <v>1</v>
      </c>
      <c r="V85">
        <f t="shared" si="2"/>
        <v>1</v>
      </c>
    </row>
    <row r="86" spans="1:22" ht="17" x14ac:dyDescent="0.2">
      <c r="A86" s="27" t="s">
        <v>140</v>
      </c>
      <c r="B86" s="27" t="s">
        <v>78</v>
      </c>
      <c r="D86">
        <v>1</v>
      </c>
      <c r="V86">
        <f t="shared" si="2"/>
        <v>1</v>
      </c>
    </row>
    <row r="87" spans="1:22" ht="17" x14ac:dyDescent="0.2">
      <c r="A87" s="27" t="s">
        <v>177</v>
      </c>
      <c r="B87" s="27" t="s">
        <v>78</v>
      </c>
      <c r="D87">
        <v>1</v>
      </c>
      <c r="V87">
        <f t="shared" si="2"/>
        <v>1</v>
      </c>
    </row>
    <row r="88" spans="1:22" ht="17" x14ac:dyDescent="0.2">
      <c r="A88" s="27" t="s">
        <v>93</v>
      </c>
      <c r="B88" s="27" t="s">
        <v>66</v>
      </c>
      <c r="D88">
        <v>1</v>
      </c>
      <c r="V88">
        <f t="shared" si="2"/>
        <v>1</v>
      </c>
    </row>
    <row r="89" spans="1:22" ht="17" x14ac:dyDescent="0.2">
      <c r="A89" s="27" t="s">
        <v>321</v>
      </c>
      <c r="B89" s="27" t="s">
        <v>318</v>
      </c>
      <c r="K89">
        <f>1*1</f>
        <v>1</v>
      </c>
      <c r="V89">
        <f t="shared" si="2"/>
        <v>1</v>
      </c>
    </row>
    <row r="90" spans="1:22" ht="17" x14ac:dyDescent="0.2">
      <c r="A90" s="27" t="s">
        <v>136</v>
      </c>
      <c r="B90" s="27" t="s">
        <v>78</v>
      </c>
      <c r="S90">
        <v>1</v>
      </c>
      <c r="V90">
        <f t="shared" si="2"/>
        <v>1</v>
      </c>
    </row>
    <row r="91" spans="1:22" ht="17" x14ac:dyDescent="0.2">
      <c r="A91" s="27" t="s">
        <v>428</v>
      </c>
      <c r="B91" s="27" t="s">
        <v>171</v>
      </c>
      <c r="S91">
        <v>1</v>
      </c>
      <c r="V91">
        <f t="shared" si="2"/>
        <v>1</v>
      </c>
    </row>
    <row r="92" spans="1:22" ht="17" x14ac:dyDescent="0.2">
      <c r="A92" s="27" t="s">
        <v>429</v>
      </c>
      <c r="B92" s="27" t="s">
        <v>233</v>
      </c>
      <c r="S92">
        <v>1</v>
      </c>
      <c r="V92">
        <f t="shared" si="2"/>
        <v>1</v>
      </c>
    </row>
    <row r="93" spans="1:22" x14ac:dyDescent="0.2">
      <c r="A93" s="27"/>
      <c r="B93" s="27"/>
    </row>
    <row r="94" spans="1:22" x14ac:dyDescent="0.2">
      <c r="A94" s="27"/>
      <c r="B94" s="27"/>
    </row>
    <row r="95" spans="1:22" x14ac:dyDescent="0.2">
      <c r="A95" s="16"/>
      <c r="B95" s="27"/>
    </row>
    <row r="96" spans="1:22" x14ac:dyDescent="0.2">
      <c r="A96" t="s">
        <v>47</v>
      </c>
      <c r="B96" t="s">
        <v>53</v>
      </c>
      <c r="F96">
        <f>1*2</f>
        <v>2</v>
      </c>
      <c r="G96">
        <f>12+3*4</f>
        <v>24</v>
      </c>
      <c r="K96">
        <f>3</f>
        <v>3</v>
      </c>
      <c r="N96">
        <f>11+2*5</f>
        <v>21</v>
      </c>
      <c r="O96">
        <f>3*1</f>
        <v>3</v>
      </c>
      <c r="R96">
        <f>14+3*5</f>
        <v>29</v>
      </c>
      <c r="S96">
        <v>1</v>
      </c>
      <c r="V96">
        <f t="shared" ref="V96:V128" si="3">C96+D96+E96+F96+G96+H96+I96+J96+K96+L96+N96+O96+P96+M96+Q96+R96+S96+T96+U96</f>
        <v>83</v>
      </c>
    </row>
    <row r="97" spans="1:22" x14ac:dyDescent="0.2">
      <c r="A97" t="s">
        <v>52</v>
      </c>
      <c r="B97" t="s">
        <v>53</v>
      </c>
      <c r="C97">
        <f>5</f>
        <v>5</v>
      </c>
      <c r="F97">
        <f>6+1*4</f>
        <v>10</v>
      </c>
      <c r="G97">
        <f>3*2</f>
        <v>6</v>
      </c>
      <c r="K97">
        <f>3</f>
        <v>3</v>
      </c>
      <c r="N97">
        <f>2*1</f>
        <v>2</v>
      </c>
      <c r="P97">
        <f>5+1*2</f>
        <v>7</v>
      </c>
      <c r="S97">
        <v>1</v>
      </c>
      <c r="V97">
        <f t="shared" si="3"/>
        <v>34</v>
      </c>
    </row>
    <row r="98" spans="1:22" x14ac:dyDescent="0.2">
      <c r="A98" t="s">
        <v>46</v>
      </c>
      <c r="B98" t="s">
        <v>54</v>
      </c>
      <c r="F98">
        <f>1*2</f>
        <v>2</v>
      </c>
      <c r="I98">
        <f>6+1*5</f>
        <v>11</v>
      </c>
      <c r="K98">
        <f>3</f>
        <v>3</v>
      </c>
      <c r="N98">
        <f>8+2*4</f>
        <v>16</v>
      </c>
      <c r="V98">
        <f t="shared" si="3"/>
        <v>32</v>
      </c>
    </row>
    <row r="99" spans="1:22" ht="17" x14ac:dyDescent="0.2">
      <c r="A99" s="27" t="s">
        <v>104</v>
      </c>
      <c r="B99" s="27" t="s">
        <v>65</v>
      </c>
      <c r="D99">
        <v>1</v>
      </c>
      <c r="H99">
        <f>1</f>
        <v>1</v>
      </c>
      <c r="I99">
        <f>2+1*1</f>
        <v>3</v>
      </c>
      <c r="K99">
        <f>5+1*2</f>
        <v>7</v>
      </c>
      <c r="M99">
        <v>1</v>
      </c>
      <c r="N99">
        <f>4+2*2</f>
        <v>8</v>
      </c>
      <c r="S99">
        <v>1</v>
      </c>
      <c r="V99">
        <f t="shared" si="3"/>
        <v>22</v>
      </c>
    </row>
    <row r="100" spans="1:22" ht="17" x14ac:dyDescent="0.2">
      <c r="A100" s="22" t="s">
        <v>113</v>
      </c>
      <c r="B100" s="22" t="s">
        <v>114</v>
      </c>
      <c r="D100">
        <v>1</v>
      </c>
      <c r="H100">
        <f>1</f>
        <v>1</v>
      </c>
      <c r="I100">
        <f>4+1*3</f>
        <v>7</v>
      </c>
      <c r="K100">
        <f>4+1*2</f>
        <v>6</v>
      </c>
      <c r="M100">
        <v>1</v>
      </c>
      <c r="S100">
        <v>1</v>
      </c>
      <c r="V100">
        <f t="shared" si="3"/>
        <v>17</v>
      </c>
    </row>
    <row r="101" spans="1:22" ht="17" x14ac:dyDescent="0.2">
      <c r="A101" s="33" t="s">
        <v>96</v>
      </c>
      <c r="B101" s="31" t="s">
        <v>66</v>
      </c>
      <c r="D101">
        <v>1</v>
      </c>
      <c r="K101">
        <f>5+1*3</f>
        <v>8</v>
      </c>
      <c r="M101">
        <v>1</v>
      </c>
      <c r="N101">
        <f>2*2</f>
        <v>4</v>
      </c>
      <c r="V101">
        <f t="shared" si="3"/>
        <v>14</v>
      </c>
    </row>
    <row r="102" spans="1:22" x14ac:dyDescent="0.2">
      <c r="A102" t="s">
        <v>237</v>
      </c>
      <c r="B102" t="s">
        <v>65</v>
      </c>
      <c r="D102">
        <v>1</v>
      </c>
      <c r="F102">
        <f>1*2</f>
        <v>2</v>
      </c>
      <c r="H102">
        <f>1</f>
        <v>1</v>
      </c>
      <c r="I102">
        <f>2+1*4</f>
        <v>6</v>
      </c>
      <c r="M102">
        <v>1</v>
      </c>
      <c r="S102">
        <v>1</v>
      </c>
      <c r="V102">
        <f t="shared" si="3"/>
        <v>12</v>
      </c>
    </row>
    <row r="103" spans="1:22" ht="17" x14ac:dyDescent="0.2">
      <c r="A103" s="38" t="s">
        <v>137</v>
      </c>
      <c r="B103" s="31" t="s">
        <v>138</v>
      </c>
      <c r="D103">
        <v>1</v>
      </c>
      <c r="H103">
        <f>1</f>
        <v>1</v>
      </c>
      <c r="K103">
        <f>5+1*2</f>
        <v>7</v>
      </c>
      <c r="M103">
        <v>1</v>
      </c>
      <c r="S103">
        <v>1</v>
      </c>
      <c r="V103">
        <f t="shared" si="3"/>
        <v>11</v>
      </c>
    </row>
    <row r="104" spans="1:22" ht="17" x14ac:dyDescent="0.2">
      <c r="A104" s="27" t="s">
        <v>347</v>
      </c>
      <c r="B104" s="27" t="s">
        <v>304</v>
      </c>
      <c r="K104">
        <f>5+1*3</f>
        <v>8</v>
      </c>
      <c r="N104">
        <f>2*1</f>
        <v>2</v>
      </c>
      <c r="V104">
        <f t="shared" si="3"/>
        <v>10</v>
      </c>
    </row>
    <row r="105" spans="1:22" ht="17" x14ac:dyDescent="0.2">
      <c r="A105" s="27" t="s">
        <v>349</v>
      </c>
      <c r="B105" s="27" t="s">
        <v>53</v>
      </c>
      <c r="K105">
        <f>5+1*4</f>
        <v>9</v>
      </c>
      <c r="S105">
        <v>1</v>
      </c>
      <c r="V105">
        <f t="shared" si="3"/>
        <v>10</v>
      </c>
    </row>
    <row r="106" spans="1:22" ht="17" x14ac:dyDescent="0.2">
      <c r="A106" s="16" t="s">
        <v>342</v>
      </c>
      <c r="B106" s="27" t="s">
        <v>320</v>
      </c>
      <c r="K106">
        <f>4+1*2</f>
        <v>6</v>
      </c>
      <c r="N106">
        <f>2*1</f>
        <v>2</v>
      </c>
      <c r="V106">
        <f t="shared" si="3"/>
        <v>8</v>
      </c>
    </row>
    <row r="107" spans="1:22" ht="17" x14ac:dyDescent="0.2">
      <c r="A107" s="22" t="s">
        <v>341</v>
      </c>
      <c r="B107" s="22" t="s">
        <v>54</v>
      </c>
      <c r="K107">
        <f>5+1*3</f>
        <v>8</v>
      </c>
      <c r="V107">
        <f t="shared" si="3"/>
        <v>8</v>
      </c>
    </row>
    <row r="108" spans="1:22" ht="17" x14ac:dyDescent="0.2">
      <c r="A108" s="27" t="s">
        <v>238</v>
      </c>
      <c r="B108" s="27" t="s">
        <v>233</v>
      </c>
      <c r="H108">
        <f>1</f>
        <v>1</v>
      </c>
      <c r="K108">
        <f>4+1*2</f>
        <v>6</v>
      </c>
      <c r="M108">
        <v>1</v>
      </c>
      <c r="V108">
        <f t="shared" si="3"/>
        <v>8</v>
      </c>
    </row>
    <row r="109" spans="1:22" ht="17" x14ac:dyDescent="0.2">
      <c r="A109" s="27" t="s">
        <v>235</v>
      </c>
      <c r="B109" s="27" t="s">
        <v>233</v>
      </c>
      <c r="H109">
        <f>1</f>
        <v>1</v>
      </c>
      <c r="K109">
        <f>3+1*2</f>
        <v>5</v>
      </c>
      <c r="M109">
        <v>1</v>
      </c>
      <c r="V109">
        <f t="shared" si="3"/>
        <v>7</v>
      </c>
    </row>
    <row r="110" spans="1:22" ht="17" x14ac:dyDescent="0.2">
      <c r="A110" s="22" t="s">
        <v>339</v>
      </c>
      <c r="B110" s="22" t="s">
        <v>154</v>
      </c>
      <c r="K110">
        <f>4+1*3</f>
        <v>7</v>
      </c>
      <c r="V110">
        <f t="shared" si="3"/>
        <v>7</v>
      </c>
    </row>
    <row r="111" spans="1:22" ht="17" x14ac:dyDescent="0.2">
      <c r="A111" s="27" t="s">
        <v>345</v>
      </c>
      <c r="B111" s="16" t="s">
        <v>346</v>
      </c>
      <c r="K111">
        <f>4+1*2</f>
        <v>6</v>
      </c>
      <c r="V111">
        <f t="shared" si="3"/>
        <v>6</v>
      </c>
    </row>
    <row r="112" spans="1:22" ht="17" x14ac:dyDescent="0.2">
      <c r="A112" s="20" t="s">
        <v>351</v>
      </c>
      <c r="B112" s="22" t="s">
        <v>59</v>
      </c>
      <c r="K112">
        <f>3</f>
        <v>3</v>
      </c>
      <c r="M112">
        <v>1</v>
      </c>
      <c r="N112">
        <f>2*1</f>
        <v>2</v>
      </c>
      <c r="V112">
        <f t="shared" si="3"/>
        <v>6</v>
      </c>
    </row>
    <row r="113" spans="1:22" ht="17" x14ac:dyDescent="0.2">
      <c r="A113" s="27" t="s">
        <v>337</v>
      </c>
      <c r="B113" s="27" t="s">
        <v>53</v>
      </c>
      <c r="K113">
        <f>4+1*1</f>
        <v>5</v>
      </c>
      <c r="S113">
        <v>1</v>
      </c>
      <c r="V113">
        <f t="shared" si="3"/>
        <v>6</v>
      </c>
    </row>
    <row r="114" spans="1:22" ht="17" x14ac:dyDescent="0.2">
      <c r="A114" s="16" t="s">
        <v>348</v>
      </c>
      <c r="B114" s="27" t="s">
        <v>318</v>
      </c>
      <c r="K114">
        <f>5</f>
        <v>5</v>
      </c>
      <c r="V114">
        <f t="shared" si="3"/>
        <v>5</v>
      </c>
    </row>
    <row r="115" spans="1:22" ht="17" x14ac:dyDescent="0.2">
      <c r="A115" s="33" t="s">
        <v>240</v>
      </c>
      <c r="B115" s="33" t="s">
        <v>115</v>
      </c>
      <c r="H115">
        <f>1</f>
        <v>1</v>
      </c>
      <c r="K115">
        <f>3+1*1</f>
        <v>4</v>
      </c>
      <c r="V115">
        <f t="shared" si="3"/>
        <v>5</v>
      </c>
    </row>
    <row r="116" spans="1:22" ht="17" x14ac:dyDescent="0.2">
      <c r="A116" s="27" t="s">
        <v>343</v>
      </c>
      <c r="B116" s="16" t="s">
        <v>53</v>
      </c>
      <c r="K116">
        <f>3+1*1</f>
        <v>4</v>
      </c>
      <c r="V116">
        <f t="shared" si="3"/>
        <v>4</v>
      </c>
    </row>
    <row r="117" spans="1:22" ht="17" x14ac:dyDescent="0.2">
      <c r="A117" s="22" t="s">
        <v>344</v>
      </c>
      <c r="B117" s="22" t="s">
        <v>59</v>
      </c>
      <c r="K117">
        <f>3+1*1</f>
        <v>4</v>
      </c>
      <c r="V117">
        <f t="shared" si="3"/>
        <v>4</v>
      </c>
    </row>
    <row r="118" spans="1:22" ht="17" x14ac:dyDescent="0.2">
      <c r="A118" s="33" t="s">
        <v>340</v>
      </c>
      <c r="B118" s="33" t="s">
        <v>304</v>
      </c>
      <c r="K118">
        <f>3+1*1</f>
        <v>4</v>
      </c>
      <c r="V118">
        <f t="shared" si="3"/>
        <v>4</v>
      </c>
    </row>
    <row r="119" spans="1:22" ht="17" x14ac:dyDescent="0.2">
      <c r="A119" s="27" t="s">
        <v>224</v>
      </c>
      <c r="B119" s="27" t="s">
        <v>59</v>
      </c>
      <c r="H119">
        <f>1</f>
        <v>1</v>
      </c>
      <c r="K119">
        <f>1*1</f>
        <v>1</v>
      </c>
      <c r="M119">
        <v>1</v>
      </c>
      <c r="V119">
        <f t="shared" si="3"/>
        <v>3</v>
      </c>
    </row>
    <row r="120" spans="1:22" ht="17" x14ac:dyDescent="0.2">
      <c r="A120" s="27" t="s">
        <v>335</v>
      </c>
      <c r="B120" s="27" t="s">
        <v>336</v>
      </c>
      <c r="K120">
        <f>3</f>
        <v>3</v>
      </c>
      <c r="V120">
        <f t="shared" si="3"/>
        <v>3</v>
      </c>
    </row>
    <row r="121" spans="1:22" ht="17" x14ac:dyDescent="0.2">
      <c r="A121" s="33" t="s">
        <v>338</v>
      </c>
      <c r="B121" s="33" t="s">
        <v>53</v>
      </c>
      <c r="K121">
        <f>1*1</f>
        <v>1</v>
      </c>
      <c r="S121">
        <v>1</v>
      </c>
      <c r="V121">
        <f t="shared" si="3"/>
        <v>2</v>
      </c>
    </row>
    <row r="122" spans="1:22" ht="17" x14ac:dyDescent="0.2">
      <c r="A122" s="22" t="s">
        <v>133</v>
      </c>
      <c r="B122" s="22" t="s">
        <v>63</v>
      </c>
      <c r="D122">
        <v>1</v>
      </c>
      <c r="H122">
        <f>1</f>
        <v>1</v>
      </c>
      <c r="V122">
        <f t="shared" si="3"/>
        <v>2</v>
      </c>
    </row>
    <row r="123" spans="1:22" ht="17" x14ac:dyDescent="0.2">
      <c r="A123" s="27" t="s">
        <v>387</v>
      </c>
      <c r="B123" s="16" t="s">
        <v>59</v>
      </c>
      <c r="M123">
        <v>1</v>
      </c>
      <c r="V123">
        <f t="shared" si="3"/>
        <v>1</v>
      </c>
    </row>
    <row r="124" spans="1:22" ht="17" x14ac:dyDescent="0.2">
      <c r="A124" s="22" t="s">
        <v>141</v>
      </c>
      <c r="B124" s="22" t="s">
        <v>172</v>
      </c>
      <c r="D124">
        <v>1</v>
      </c>
      <c r="V124">
        <f t="shared" si="3"/>
        <v>1</v>
      </c>
    </row>
    <row r="125" spans="1:22" ht="17" x14ac:dyDescent="0.2">
      <c r="A125" s="22" t="s">
        <v>139</v>
      </c>
      <c r="B125" s="22" t="s">
        <v>78</v>
      </c>
      <c r="D125">
        <v>1</v>
      </c>
      <c r="V125">
        <f t="shared" si="3"/>
        <v>1</v>
      </c>
    </row>
    <row r="126" spans="1:22" ht="17" x14ac:dyDescent="0.2">
      <c r="A126" s="27" t="s">
        <v>214</v>
      </c>
      <c r="B126" s="27" t="s">
        <v>59</v>
      </c>
      <c r="H126">
        <f>1</f>
        <v>1</v>
      </c>
      <c r="V126">
        <f t="shared" si="3"/>
        <v>1</v>
      </c>
    </row>
    <row r="127" spans="1:22" ht="17" x14ac:dyDescent="0.2">
      <c r="A127" s="31" t="s">
        <v>430</v>
      </c>
      <c r="B127" s="31" t="s">
        <v>407</v>
      </c>
      <c r="S127">
        <v>1</v>
      </c>
      <c r="V127">
        <f t="shared" si="3"/>
        <v>1</v>
      </c>
    </row>
    <row r="128" spans="1:22" ht="17" x14ac:dyDescent="0.2">
      <c r="A128" s="31" t="s">
        <v>469</v>
      </c>
      <c r="B128" s="31" t="s">
        <v>53</v>
      </c>
      <c r="S128">
        <v>1</v>
      </c>
      <c r="V128">
        <f t="shared" si="3"/>
        <v>1</v>
      </c>
    </row>
    <row r="130" spans="1:2" x14ac:dyDescent="0.2">
      <c r="A130" s="22"/>
      <c r="B130" s="22"/>
    </row>
    <row r="131" spans="1:2" x14ac:dyDescent="0.2">
      <c r="A131" s="22"/>
      <c r="B131" s="22"/>
    </row>
    <row r="132" spans="1:2" x14ac:dyDescent="0.2">
      <c r="A132" s="16"/>
      <c r="B132" s="33"/>
    </row>
    <row r="133" spans="1:2" x14ac:dyDescent="0.2">
      <c r="A133" s="27"/>
      <c r="B133" s="27"/>
    </row>
    <row r="135" spans="1:2" x14ac:dyDescent="0.2">
      <c r="A135" s="16"/>
      <c r="B135" s="27"/>
    </row>
    <row r="136" spans="1:2" x14ac:dyDescent="0.2">
      <c r="A136" s="20"/>
      <c r="B136" s="22"/>
    </row>
    <row r="137" spans="1:2" x14ac:dyDescent="0.2">
      <c r="A137" s="27"/>
      <c r="B137" s="27"/>
    </row>
    <row r="138" spans="1:2" x14ac:dyDescent="0.2">
      <c r="A138" s="27"/>
      <c r="B138" s="27"/>
    </row>
    <row r="139" spans="1:2" x14ac:dyDescent="0.2">
      <c r="A139" s="27"/>
      <c r="B139" s="27"/>
    </row>
    <row r="140" spans="1:2" x14ac:dyDescent="0.2">
      <c r="A140" s="27"/>
      <c r="B140" s="27"/>
    </row>
    <row r="141" spans="1:2" x14ac:dyDescent="0.2">
      <c r="A141" s="27"/>
      <c r="B141" s="27"/>
    </row>
    <row r="142" spans="1:2" x14ac:dyDescent="0.2">
      <c r="A142" s="27"/>
      <c r="B142" s="27"/>
    </row>
    <row r="144" spans="1:2" x14ac:dyDescent="0.2">
      <c r="A144" s="27"/>
      <c r="B144" s="27"/>
    </row>
    <row r="145" spans="1:2" x14ac:dyDescent="0.2">
      <c r="A145" s="27"/>
      <c r="B145" s="27"/>
    </row>
    <row r="146" spans="1:2" x14ac:dyDescent="0.2">
      <c r="A146" s="27"/>
      <c r="B146" s="27"/>
    </row>
    <row r="147" spans="1:2" x14ac:dyDescent="0.2">
      <c r="A147" s="27"/>
      <c r="B147" s="27"/>
    </row>
    <row r="148" spans="1:2" x14ac:dyDescent="0.2">
      <c r="A148" s="16"/>
      <c r="B148" s="27"/>
    </row>
    <row r="149" spans="1:2" x14ac:dyDescent="0.2">
      <c r="A149" s="22"/>
      <c r="B149" s="22"/>
    </row>
    <row r="151" spans="1:2" x14ac:dyDescent="0.2">
      <c r="A151" s="27"/>
      <c r="B151" s="27"/>
    </row>
    <row r="152" spans="1:2" x14ac:dyDescent="0.2">
      <c r="A152" s="16"/>
    </row>
    <row r="153" spans="1:2" x14ac:dyDescent="0.2">
      <c r="A153" s="16"/>
      <c r="B153" s="16"/>
    </row>
    <row r="155" spans="1:2" x14ac:dyDescent="0.2">
      <c r="A155" s="27"/>
      <c r="B155" s="27"/>
    </row>
    <row r="156" spans="1:2" x14ac:dyDescent="0.2">
      <c r="A156" s="27"/>
      <c r="B156" s="27"/>
    </row>
    <row r="157" spans="1:2" x14ac:dyDescent="0.2">
      <c r="A157" s="27"/>
      <c r="B157" s="27"/>
    </row>
    <row r="158" spans="1:2" x14ac:dyDescent="0.2">
      <c r="A158" s="27"/>
      <c r="B158" s="27"/>
    </row>
    <row r="171" spans="1:2" x14ac:dyDescent="0.2">
      <c r="A171" s="27"/>
      <c r="B171" s="16"/>
    </row>
    <row r="172" spans="1:2" x14ac:dyDescent="0.2">
      <c r="A172" s="22"/>
      <c r="B172" s="22"/>
    </row>
    <row r="174" spans="1:2" x14ac:dyDescent="0.2">
      <c r="A174" s="27"/>
      <c r="B174" s="27"/>
    </row>
    <row r="176" spans="1:2" x14ac:dyDescent="0.2">
      <c r="A176" s="16"/>
      <c r="B176" s="27"/>
    </row>
    <row r="177" spans="1:2" x14ac:dyDescent="0.2">
      <c r="A177" s="27"/>
      <c r="B177" s="16"/>
    </row>
    <row r="178" spans="1:2" x14ac:dyDescent="0.2">
      <c r="A178" s="27"/>
      <c r="B178" s="16"/>
    </row>
    <row r="179" spans="1:2" x14ac:dyDescent="0.2">
      <c r="A179" s="22"/>
      <c r="B179" s="22"/>
    </row>
    <row r="180" spans="1:2" x14ac:dyDescent="0.2">
      <c r="A180" s="20"/>
      <c r="B180" s="22"/>
    </row>
    <row r="181" spans="1:2" x14ac:dyDescent="0.2">
      <c r="A181" s="22"/>
      <c r="B181" s="22"/>
    </row>
    <row r="182" spans="1:2" x14ac:dyDescent="0.2">
      <c r="A182" s="27"/>
      <c r="B182" s="27"/>
    </row>
    <row r="183" spans="1:2" x14ac:dyDescent="0.2">
      <c r="A183" s="22"/>
      <c r="B183" s="22"/>
    </row>
    <row r="186" spans="1:2" x14ac:dyDescent="0.2">
      <c r="A186" s="22"/>
      <c r="B186" s="22"/>
    </row>
    <row r="187" spans="1:2" x14ac:dyDescent="0.2">
      <c r="A187" s="20"/>
      <c r="B187" s="22"/>
    </row>
    <row r="188" spans="1:2" ht="16" customHeight="1" x14ac:dyDescent="0.2">
      <c r="A188" s="22"/>
      <c r="B188" s="22"/>
    </row>
    <row r="189" spans="1:2" ht="16" customHeight="1" x14ac:dyDescent="0.2">
      <c r="A189" s="22"/>
      <c r="B189" s="22"/>
    </row>
    <row r="190" spans="1:2" ht="16" customHeight="1" x14ac:dyDescent="0.2">
      <c r="A190" s="27"/>
      <c r="B190" s="27"/>
    </row>
    <row r="191" spans="1:2" ht="16" customHeight="1" x14ac:dyDescent="0.2">
      <c r="A191" s="22"/>
      <c r="B191" s="22"/>
    </row>
    <row r="192" spans="1:2" x14ac:dyDescent="0.2">
      <c r="A192" s="27"/>
      <c r="B192" s="16"/>
    </row>
    <row r="193" spans="1:2" x14ac:dyDescent="0.2">
      <c r="A193" s="22"/>
      <c r="B193" s="22"/>
    </row>
    <row r="194" spans="1:2" x14ac:dyDescent="0.2">
      <c r="A194" s="22"/>
      <c r="B194" s="22"/>
    </row>
    <row r="195" spans="1:2" x14ac:dyDescent="0.2">
      <c r="A195" s="27"/>
      <c r="B195" s="27"/>
    </row>
    <row r="196" spans="1:2" x14ac:dyDescent="0.2">
      <c r="A196" s="22"/>
      <c r="B196" s="22"/>
    </row>
    <row r="197" spans="1:2" x14ac:dyDescent="0.2">
      <c r="A197" s="27"/>
      <c r="B197" s="16"/>
    </row>
    <row r="198" spans="1:2" x14ac:dyDescent="0.2">
      <c r="A198" s="22"/>
      <c r="B198" s="22"/>
    </row>
    <row r="199" spans="1:2" x14ac:dyDescent="0.2">
      <c r="A199" s="22"/>
      <c r="B199" s="22"/>
    </row>
    <row r="200" spans="1:2" x14ac:dyDescent="0.2">
      <c r="A200" s="16"/>
    </row>
    <row r="201" spans="1:2" x14ac:dyDescent="0.2">
      <c r="A201" s="16"/>
      <c r="B201" s="16"/>
    </row>
    <row r="202" spans="1:2" x14ac:dyDescent="0.2">
      <c r="A202" s="27"/>
      <c r="B202" s="27"/>
    </row>
    <row r="203" spans="1:2" x14ac:dyDescent="0.2">
      <c r="A203" s="22"/>
      <c r="B203" s="22"/>
    </row>
    <row r="204" spans="1:2" x14ac:dyDescent="0.2">
      <c r="A204" s="20"/>
      <c r="B204" s="22"/>
    </row>
    <row r="205" spans="1:2" x14ac:dyDescent="0.2">
      <c r="A205" s="22"/>
      <c r="B205" s="22"/>
    </row>
    <row r="206" spans="1:2" x14ac:dyDescent="0.2">
      <c r="A206" s="22"/>
      <c r="B206" s="22"/>
    </row>
  </sheetData>
  <sortState ref="A96:V127">
    <sortCondition descending="1" ref="V96:V127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S190"/>
  <sheetViews>
    <sheetView topLeftCell="A60" zoomScaleNormal="90" workbookViewId="0">
      <selection activeCell="O76" sqref="O76"/>
    </sheetView>
  </sheetViews>
  <sheetFormatPr baseColWidth="10" defaultRowHeight="16" x14ac:dyDescent="0.2"/>
  <cols>
    <col min="1" max="1" width="21.6640625" bestFit="1" customWidth="1"/>
    <col min="2" max="2" width="33.5" customWidth="1"/>
    <col min="9" max="9" width="10.83203125" style="44"/>
    <col min="13" max="13" width="10.83203125" style="44"/>
  </cols>
  <sheetData>
    <row r="2" spans="1:19" x14ac:dyDescent="0.2"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7" t="s">
        <v>6</v>
      </c>
      <c r="I2" s="47"/>
      <c r="J2" s="29"/>
      <c r="K2" s="29"/>
      <c r="L2" s="29"/>
    </row>
    <row r="3" spans="1:19" x14ac:dyDescent="0.2">
      <c r="B3" s="1" t="s">
        <v>10</v>
      </c>
      <c r="C3" s="1">
        <v>11</v>
      </c>
      <c r="D3" s="1">
        <v>9</v>
      </c>
      <c r="E3" s="1">
        <v>8</v>
      </c>
      <c r="F3" s="1">
        <v>6</v>
      </c>
      <c r="G3" s="1">
        <v>4</v>
      </c>
      <c r="H3" s="1">
        <v>2</v>
      </c>
      <c r="I3" s="45"/>
      <c r="J3" s="10"/>
      <c r="K3" s="10"/>
      <c r="L3" s="10"/>
    </row>
    <row r="4" spans="1:19" x14ac:dyDescent="0.2">
      <c r="B4" s="1" t="s">
        <v>14</v>
      </c>
      <c r="C4" s="1">
        <v>8</v>
      </c>
      <c r="D4" s="1">
        <v>7</v>
      </c>
      <c r="E4" s="1">
        <v>6</v>
      </c>
      <c r="F4" s="1">
        <v>4</v>
      </c>
      <c r="G4" s="1">
        <v>2</v>
      </c>
      <c r="H4" s="1">
        <v>1</v>
      </c>
      <c r="I4" s="45"/>
      <c r="J4" s="10"/>
      <c r="K4" s="10"/>
      <c r="L4" s="10"/>
    </row>
    <row r="5" spans="1:19" x14ac:dyDescent="0.2">
      <c r="B5" s="1" t="s">
        <v>11</v>
      </c>
      <c r="C5" s="1">
        <v>5</v>
      </c>
      <c r="D5" s="1">
        <v>4</v>
      </c>
      <c r="E5" s="1">
        <v>3</v>
      </c>
      <c r="F5" s="1">
        <v>2</v>
      </c>
      <c r="G5" s="2" t="s">
        <v>12</v>
      </c>
      <c r="H5" s="1">
        <v>1</v>
      </c>
      <c r="I5" s="45"/>
      <c r="J5" s="10"/>
      <c r="K5" s="10"/>
      <c r="L5" s="10"/>
    </row>
    <row r="6" spans="1:19" x14ac:dyDescent="0.2">
      <c r="B6" s="1" t="s">
        <v>75</v>
      </c>
      <c r="C6" s="2" t="s">
        <v>12</v>
      </c>
      <c r="D6" s="2" t="s">
        <v>12</v>
      </c>
      <c r="E6" s="14" t="s">
        <v>12</v>
      </c>
      <c r="F6" s="14" t="s">
        <v>12</v>
      </c>
      <c r="G6" s="14" t="s">
        <v>12</v>
      </c>
      <c r="H6" s="1">
        <v>1</v>
      </c>
      <c r="I6" s="45"/>
      <c r="J6" s="10"/>
      <c r="K6" s="10"/>
      <c r="L6" s="10"/>
    </row>
    <row r="7" spans="1:19" x14ac:dyDescent="0.2">
      <c r="B7" s="1" t="s">
        <v>76</v>
      </c>
      <c r="C7" s="1">
        <v>3</v>
      </c>
      <c r="D7" s="1"/>
      <c r="E7" s="1"/>
      <c r="F7" s="1"/>
      <c r="G7" s="1"/>
      <c r="H7" s="1"/>
      <c r="I7" s="45"/>
      <c r="J7" s="10"/>
      <c r="K7" s="10"/>
      <c r="L7" s="10"/>
    </row>
    <row r="10" spans="1:19" ht="94" x14ac:dyDescent="0.25">
      <c r="A10" s="39" t="s">
        <v>0</v>
      </c>
      <c r="B10" s="40" t="s">
        <v>49</v>
      </c>
      <c r="C10" s="5" t="s">
        <v>159</v>
      </c>
      <c r="D10" s="5" t="s">
        <v>222</v>
      </c>
      <c r="E10" s="5" t="s">
        <v>283</v>
      </c>
      <c r="F10" s="5" t="s">
        <v>356</v>
      </c>
      <c r="G10" s="5" t="s">
        <v>403</v>
      </c>
      <c r="H10" s="5" t="s">
        <v>426</v>
      </c>
      <c r="I10" s="5" t="s">
        <v>461</v>
      </c>
      <c r="J10" s="5" t="s">
        <v>465</v>
      </c>
      <c r="K10" s="5"/>
      <c r="L10" s="5"/>
      <c r="M10" s="8" t="s">
        <v>17</v>
      </c>
      <c r="R10" s="4"/>
      <c r="S10" s="4"/>
    </row>
    <row r="11" spans="1:19" ht="16" customHeight="1" x14ac:dyDescent="0.2">
      <c r="A11" s="42" t="s">
        <v>416</v>
      </c>
      <c r="B11" s="42" t="s">
        <v>405</v>
      </c>
      <c r="C11" s="44"/>
      <c r="D11" s="44"/>
      <c r="E11" s="44"/>
      <c r="F11" s="44"/>
      <c r="G11" s="44">
        <f>6+1*3</f>
        <v>9</v>
      </c>
      <c r="H11" s="44">
        <v>1</v>
      </c>
      <c r="I11" s="44">
        <f>8+1*4</f>
        <v>12</v>
      </c>
      <c r="J11" s="44">
        <f>8+1*4</f>
        <v>12</v>
      </c>
      <c r="K11" s="44"/>
      <c r="L11" s="44"/>
      <c r="M11" s="45">
        <f t="shared" ref="M11:M42" si="0">C11+D11+E11+F11+G11+H11+I11+J11+K11+L11</f>
        <v>34</v>
      </c>
    </row>
    <row r="12" spans="1:19" ht="16" customHeight="1" x14ac:dyDescent="0.2">
      <c r="A12" s="41" t="s">
        <v>193</v>
      </c>
      <c r="B12" s="41" t="s">
        <v>194</v>
      </c>
      <c r="C12" s="44">
        <v>1</v>
      </c>
      <c r="D12" s="45">
        <f>1</f>
        <v>1</v>
      </c>
      <c r="E12" s="45">
        <f>1*2</f>
        <v>2</v>
      </c>
      <c r="F12" s="45">
        <v>1</v>
      </c>
      <c r="G12" s="45">
        <f>1*4+2</f>
        <v>6</v>
      </c>
      <c r="H12" s="45">
        <v>1</v>
      </c>
      <c r="I12" s="45">
        <f>6+1*5</f>
        <v>11</v>
      </c>
      <c r="J12" s="45">
        <f>4+1*4</f>
        <v>8</v>
      </c>
      <c r="K12" s="45"/>
      <c r="L12" s="45"/>
      <c r="M12" s="45">
        <f t="shared" si="0"/>
        <v>31</v>
      </c>
    </row>
    <row r="13" spans="1:19" ht="16" customHeight="1" x14ac:dyDescent="0.2">
      <c r="A13" s="42" t="s">
        <v>411</v>
      </c>
      <c r="B13" s="42" t="s">
        <v>462</v>
      </c>
      <c r="C13" s="44"/>
      <c r="D13" s="44"/>
      <c r="E13" s="44"/>
      <c r="F13" s="44"/>
      <c r="G13" s="44">
        <f>4+1*3</f>
        <v>7</v>
      </c>
      <c r="H13" s="44">
        <v>1</v>
      </c>
      <c r="I13" s="44">
        <f>2+1*3</f>
        <v>5</v>
      </c>
      <c r="J13" s="44">
        <f>2+1*3</f>
        <v>5</v>
      </c>
      <c r="K13" s="44"/>
      <c r="L13" s="44"/>
      <c r="M13" s="45">
        <f t="shared" si="0"/>
        <v>18</v>
      </c>
      <c r="R13" s="13"/>
    </row>
    <row r="14" spans="1:19" ht="16" customHeight="1" x14ac:dyDescent="0.2">
      <c r="A14" s="41" t="s">
        <v>408</v>
      </c>
      <c r="B14" s="41" t="s">
        <v>233</v>
      </c>
      <c r="C14" s="44"/>
      <c r="D14" s="45">
        <f>1</f>
        <v>1</v>
      </c>
      <c r="E14" s="45"/>
      <c r="F14" s="45"/>
      <c r="G14" s="45">
        <f>1*3</f>
        <v>3</v>
      </c>
      <c r="H14" s="45"/>
      <c r="I14" s="45"/>
      <c r="J14" s="45">
        <f>4+1*4</f>
        <v>8</v>
      </c>
      <c r="K14" s="45"/>
      <c r="L14" s="45"/>
      <c r="M14" s="45">
        <f t="shared" si="0"/>
        <v>12</v>
      </c>
    </row>
    <row r="15" spans="1:19" ht="16" customHeight="1" x14ac:dyDescent="0.2">
      <c r="A15" s="42" t="s">
        <v>409</v>
      </c>
      <c r="B15" s="42" t="s">
        <v>410</v>
      </c>
      <c r="C15" s="44"/>
      <c r="D15" s="44"/>
      <c r="E15" s="44"/>
      <c r="F15" s="44"/>
      <c r="G15" s="44">
        <f>4+1*4</f>
        <v>8</v>
      </c>
      <c r="H15" s="44">
        <v>1</v>
      </c>
      <c r="J15" s="44">
        <f>1*1</f>
        <v>1</v>
      </c>
      <c r="K15" s="44"/>
      <c r="L15" s="44"/>
      <c r="M15" s="45">
        <f t="shared" si="0"/>
        <v>10</v>
      </c>
    </row>
    <row r="16" spans="1:19" ht="16" customHeight="1" x14ac:dyDescent="0.2">
      <c r="A16" s="41" t="s">
        <v>196</v>
      </c>
      <c r="B16" s="41" t="s">
        <v>194</v>
      </c>
      <c r="C16" s="44">
        <v>1</v>
      </c>
      <c r="D16" s="45">
        <f>1</f>
        <v>1</v>
      </c>
      <c r="E16" s="45"/>
      <c r="F16" s="45">
        <v>1</v>
      </c>
      <c r="G16" s="44"/>
      <c r="H16" s="44"/>
      <c r="I16" s="44">
        <f>1*1</f>
        <v>1</v>
      </c>
      <c r="J16" s="44">
        <f>1*3</f>
        <v>3</v>
      </c>
      <c r="K16" s="44"/>
      <c r="L16" s="44"/>
      <c r="M16" s="45">
        <f t="shared" si="0"/>
        <v>7</v>
      </c>
    </row>
    <row r="17" spans="1:13" ht="16" customHeight="1" x14ac:dyDescent="0.2">
      <c r="A17" s="41" t="s">
        <v>100</v>
      </c>
      <c r="B17" s="41" t="s">
        <v>206</v>
      </c>
      <c r="C17" s="45">
        <v>1</v>
      </c>
      <c r="D17" s="45">
        <f>1</f>
        <v>1</v>
      </c>
      <c r="E17" s="45"/>
      <c r="F17" s="45">
        <v>1</v>
      </c>
      <c r="G17" s="45">
        <f>1*2</f>
        <v>2</v>
      </c>
      <c r="H17" s="46">
        <v>1</v>
      </c>
      <c r="I17" s="46"/>
      <c r="J17" s="46"/>
      <c r="K17" s="46"/>
      <c r="L17" s="46"/>
      <c r="M17" s="45">
        <f t="shared" si="0"/>
        <v>6</v>
      </c>
    </row>
    <row r="18" spans="1:13" ht="16" customHeight="1" x14ac:dyDescent="0.2">
      <c r="A18" s="41" t="s">
        <v>404</v>
      </c>
      <c r="B18" s="41" t="s">
        <v>463</v>
      </c>
      <c r="C18" s="44"/>
      <c r="D18" s="45"/>
      <c r="E18" s="45"/>
      <c r="F18" s="44"/>
      <c r="G18" s="45">
        <f>1*2</f>
        <v>2</v>
      </c>
      <c r="H18" s="45">
        <v>1</v>
      </c>
      <c r="I18" s="45">
        <f>1*1</f>
        <v>1</v>
      </c>
      <c r="J18" s="45">
        <f>1*2</f>
        <v>2</v>
      </c>
      <c r="K18" s="45"/>
      <c r="L18" s="45"/>
      <c r="M18" s="45">
        <f t="shared" si="0"/>
        <v>6</v>
      </c>
    </row>
    <row r="19" spans="1:13" ht="16" customHeight="1" x14ac:dyDescent="0.2">
      <c r="A19" s="41" t="s">
        <v>406</v>
      </c>
      <c r="B19" s="41" t="s">
        <v>407</v>
      </c>
      <c r="C19" s="44"/>
      <c r="D19" s="45"/>
      <c r="E19" s="45"/>
      <c r="F19" s="44"/>
      <c r="G19" s="45">
        <f>1*2</f>
        <v>2</v>
      </c>
      <c r="H19" s="45">
        <v>1</v>
      </c>
      <c r="I19" s="45">
        <f>1*1</f>
        <v>1</v>
      </c>
      <c r="J19" s="45"/>
      <c r="K19" s="45"/>
      <c r="L19" s="45"/>
      <c r="M19" s="45">
        <f t="shared" si="0"/>
        <v>4</v>
      </c>
    </row>
    <row r="20" spans="1:13" ht="16" customHeight="1" x14ac:dyDescent="0.2">
      <c r="A20" s="41" t="s">
        <v>199</v>
      </c>
      <c r="B20" s="41" t="s">
        <v>85</v>
      </c>
      <c r="C20" s="44">
        <v>1</v>
      </c>
      <c r="D20" s="45">
        <f>1</f>
        <v>1</v>
      </c>
      <c r="E20" s="45"/>
      <c r="F20" s="45"/>
      <c r="G20" s="45">
        <f>1*1</f>
        <v>1</v>
      </c>
      <c r="H20" s="45"/>
      <c r="I20" s="45"/>
      <c r="J20" s="45"/>
      <c r="K20" s="45"/>
      <c r="L20" s="45"/>
      <c r="M20" s="45">
        <f t="shared" si="0"/>
        <v>3</v>
      </c>
    </row>
    <row r="21" spans="1:13" ht="16" customHeight="1" x14ac:dyDescent="0.2">
      <c r="A21" s="41" t="s">
        <v>250</v>
      </c>
      <c r="B21" s="41" t="s">
        <v>194</v>
      </c>
      <c r="C21" s="44"/>
      <c r="D21" s="45">
        <f>1</f>
        <v>1</v>
      </c>
      <c r="E21" s="45"/>
      <c r="F21" s="45">
        <v>1</v>
      </c>
      <c r="G21" s="45"/>
      <c r="H21" s="45">
        <v>1</v>
      </c>
      <c r="I21" s="45"/>
      <c r="J21" s="45"/>
      <c r="K21" s="45"/>
      <c r="L21" s="45"/>
      <c r="M21" s="45">
        <f t="shared" si="0"/>
        <v>3</v>
      </c>
    </row>
    <row r="22" spans="1:13" ht="16" customHeight="1" x14ac:dyDescent="0.2">
      <c r="A22" s="41" t="s">
        <v>197</v>
      </c>
      <c r="B22" s="41" t="s">
        <v>194</v>
      </c>
      <c r="C22" s="44">
        <v>1</v>
      </c>
      <c r="D22" s="44">
        <f>1</f>
        <v>1</v>
      </c>
      <c r="E22" s="44"/>
      <c r="F22" s="44">
        <v>1</v>
      </c>
      <c r="G22" s="45"/>
      <c r="H22" s="45"/>
      <c r="I22" s="45"/>
      <c r="J22" s="45"/>
      <c r="K22" s="45"/>
      <c r="L22" s="45"/>
      <c r="M22" s="45">
        <f t="shared" si="0"/>
        <v>3</v>
      </c>
    </row>
    <row r="23" spans="1:13" ht="16" customHeight="1" x14ac:dyDescent="0.2">
      <c r="A23" s="41" t="s">
        <v>243</v>
      </c>
      <c r="B23" s="41" t="s">
        <v>244</v>
      </c>
      <c r="C23" s="44"/>
      <c r="D23" s="45">
        <f>1</f>
        <v>1</v>
      </c>
      <c r="E23" s="45"/>
      <c r="F23" s="45"/>
      <c r="G23" s="45"/>
      <c r="H23" s="45">
        <v>1</v>
      </c>
      <c r="I23" s="45"/>
      <c r="J23" s="45"/>
      <c r="K23" s="45"/>
      <c r="L23" s="45"/>
      <c r="M23" s="45">
        <f t="shared" si="0"/>
        <v>2</v>
      </c>
    </row>
    <row r="24" spans="1:13" ht="16" customHeight="1" x14ac:dyDescent="0.2">
      <c r="A24" s="41" t="s">
        <v>203</v>
      </c>
      <c r="B24" s="41" t="s">
        <v>180</v>
      </c>
      <c r="C24" s="44">
        <v>1</v>
      </c>
      <c r="D24" s="46">
        <f>1</f>
        <v>1</v>
      </c>
      <c r="E24" s="45"/>
      <c r="F24" s="45"/>
      <c r="G24" s="45"/>
      <c r="H24" s="45"/>
      <c r="I24" s="45"/>
      <c r="J24" s="45"/>
      <c r="K24" s="45"/>
      <c r="L24" s="45"/>
      <c r="M24" s="45">
        <f t="shared" si="0"/>
        <v>2</v>
      </c>
    </row>
    <row r="25" spans="1:13" ht="16" customHeight="1" x14ac:dyDescent="0.2">
      <c r="A25" s="41" t="s">
        <v>248</v>
      </c>
      <c r="B25" s="41" t="s">
        <v>213</v>
      </c>
      <c r="C25" s="44"/>
      <c r="D25" s="45">
        <f>1</f>
        <v>1</v>
      </c>
      <c r="E25" s="45"/>
      <c r="F25" s="45"/>
      <c r="G25" s="44"/>
      <c r="H25" s="44">
        <v>1</v>
      </c>
      <c r="J25" s="44"/>
      <c r="K25" s="44"/>
      <c r="L25" s="44"/>
      <c r="M25" s="45">
        <f t="shared" si="0"/>
        <v>2</v>
      </c>
    </row>
    <row r="26" spans="1:13" ht="16" customHeight="1" x14ac:dyDescent="0.2">
      <c r="A26" s="41" t="s">
        <v>432</v>
      </c>
      <c r="B26" s="41" t="s">
        <v>407</v>
      </c>
      <c r="C26" s="44"/>
      <c r="D26" s="45"/>
      <c r="E26" s="45"/>
      <c r="F26" s="45"/>
      <c r="G26" s="45"/>
      <c r="H26" s="45">
        <v>1</v>
      </c>
      <c r="I26" s="45">
        <f>1*1</f>
        <v>1</v>
      </c>
      <c r="J26" s="45"/>
      <c r="K26" s="45"/>
      <c r="L26" s="45"/>
      <c r="M26" s="45">
        <f t="shared" si="0"/>
        <v>2</v>
      </c>
    </row>
    <row r="27" spans="1:13" ht="16" customHeight="1" x14ac:dyDescent="0.2">
      <c r="A27" s="41" t="s">
        <v>195</v>
      </c>
      <c r="B27" s="41" t="s">
        <v>194</v>
      </c>
      <c r="C27" s="44">
        <v>1</v>
      </c>
      <c r="D27" s="45"/>
      <c r="E27" s="45"/>
      <c r="F27" s="45">
        <v>1</v>
      </c>
      <c r="G27" s="45"/>
      <c r="H27" s="45"/>
      <c r="I27" s="45"/>
      <c r="J27" s="45"/>
      <c r="K27" s="45"/>
      <c r="L27" s="45"/>
      <c r="M27" s="45">
        <f t="shared" si="0"/>
        <v>2</v>
      </c>
    </row>
    <row r="28" spans="1:13" ht="16" customHeight="1" x14ac:dyDescent="0.2">
      <c r="A28" s="41" t="s">
        <v>212</v>
      </c>
      <c r="B28" s="41" t="s">
        <v>82</v>
      </c>
      <c r="C28" s="44">
        <v>1</v>
      </c>
      <c r="D28" s="46"/>
      <c r="E28" s="45"/>
      <c r="F28" s="45"/>
      <c r="G28" s="45"/>
      <c r="H28" s="45">
        <v>1</v>
      </c>
      <c r="I28" s="45"/>
      <c r="J28" s="45"/>
      <c r="K28" s="45"/>
      <c r="L28" s="45"/>
      <c r="M28" s="45">
        <f t="shared" si="0"/>
        <v>2</v>
      </c>
    </row>
    <row r="29" spans="1:13" ht="16" customHeight="1" x14ac:dyDescent="0.2">
      <c r="A29" s="41" t="s">
        <v>99</v>
      </c>
      <c r="B29" s="41" t="s">
        <v>192</v>
      </c>
      <c r="C29" s="44">
        <v>1</v>
      </c>
      <c r="D29" s="45">
        <f>1</f>
        <v>1</v>
      </c>
      <c r="E29" s="45"/>
      <c r="F29" s="45"/>
      <c r="G29" s="45"/>
      <c r="H29" s="46"/>
      <c r="I29" s="46"/>
      <c r="J29" s="46"/>
      <c r="K29" s="46"/>
      <c r="L29" s="46"/>
      <c r="M29" s="45">
        <f t="shared" si="0"/>
        <v>2</v>
      </c>
    </row>
    <row r="30" spans="1:13" ht="16" customHeight="1" x14ac:dyDescent="0.2">
      <c r="A30" s="41" t="s">
        <v>436</v>
      </c>
      <c r="B30" s="41" t="s">
        <v>407</v>
      </c>
      <c r="C30" s="44"/>
      <c r="D30" s="45"/>
      <c r="E30" s="45"/>
      <c r="F30" s="45"/>
      <c r="G30" s="45"/>
      <c r="H30" s="45">
        <v>1</v>
      </c>
      <c r="I30" s="45">
        <f>1*1</f>
        <v>1</v>
      </c>
      <c r="J30" s="45"/>
      <c r="K30" s="45"/>
      <c r="L30" s="45"/>
      <c r="M30" s="45">
        <f t="shared" si="0"/>
        <v>2</v>
      </c>
    </row>
    <row r="31" spans="1:13" ht="16" customHeight="1" x14ac:dyDescent="0.2">
      <c r="A31" s="41" t="s">
        <v>252</v>
      </c>
      <c r="B31" s="41" t="s">
        <v>85</v>
      </c>
      <c r="C31" s="44"/>
      <c r="D31" s="45">
        <f>1</f>
        <v>1</v>
      </c>
      <c r="E31" s="45"/>
      <c r="F31" s="45"/>
      <c r="G31" s="45">
        <f>1*1</f>
        <v>1</v>
      </c>
      <c r="H31" s="45"/>
      <c r="I31" s="45"/>
      <c r="J31" s="45"/>
      <c r="K31" s="45"/>
      <c r="L31" s="45"/>
      <c r="M31" s="45">
        <f t="shared" si="0"/>
        <v>2</v>
      </c>
    </row>
    <row r="32" spans="1:13" ht="16" customHeight="1" x14ac:dyDescent="0.2">
      <c r="A32" s="41" t="s">
        <v>202</v>
      </c>
      <c r="B32" s="41" t="s">
        <v>85</v>
      </c>
      <c r="C32" s="44">
        <v>1</v>
      </c>
      <c r="D32" s="45">
        <f>1</f>
        <v>1</v>
      </c>
      <c r="E32" s="45"/>
      <c r="F32" s="45"/>
      <c r="G32" s="44"/>
      <c r="H32" s="46"/>
      <c r="I32" s="46"/>
      <c r="J32" s="46"/>
      <c r="K32" s="46"/>
      <c r="L32" s="46"/>
      <c r="M32" s="45">
        <f t="shared" si="0"/>
        <v>2</v>
      </c>
    </row>
    <row r="33" spans="1:13" ht="16" customHeight="1" x14ac:dyDescent="0.2">
      <c r="A33" s="41" t="s">
        <v>198</v>
      </c>
      <c r="B33" s="41" t="s">
        <v>194</v>
      </c>
      <c r="C33" s="44">
        <v>1</v>
      </c>
      <c r="D33" s="44">
        <f>1</f>
        <v>1</v>
      </c>
      <c r="E33" s="44"/>
      <c r="F33" s="44"/>
      <c r="G33" s="45"/>
      <c r="H33" s="45"/>
      <c r="I33" s="45"/>
      <c r="J33" s="45"/>
      <c r="K33" s="45"/>
      <c r="L33" s="45"/>
      <c r="M33" s="45">
        <f t="shared" si="0"/>
        <v>2</v>
      </c>
    </row>
    <row r="34" spans="1:13" ht="16" customHeight="1" x14ac:dyDescent="0.2">
      <c r="A34" s="41" t="s">
        <v>211</v>
      </c>
      <c r="B34" s="41" t="s">
        <v>208</v>
      </c>
      <c r="C34" s="44">
        <v>1</v>
      </c>
      <c r="D34" s="45">
        <f>1</f>
        <v>1</v>
      </c>
      <c r="E34" s="45"/>
      <c r="F34" s="45"/>
      <c r="G34" s="45"/>
      <c r="H34" s="45"/>
      <c r="I34" s="45"/>
      <c r="J34" s="45"/>
      <c r="K34" s="45"/>
      <c r="L34" s="45"/>
      <c r="M34" s="45">
        <f t="shared" si="0"/>
        <v>2</v>
      </c>
    </row>
    <row r="35" spans="1:13" ht="16" customHeight="1" x14ac:dyDescent="0.2">
      <c r="A35" s="41" t="s">
        <v>254</v>
      </c>
      <c r="B35" s="41" t="s">
        <v>244</v>
      </c>
      <c r="C35" s="44"/>
      <c r="D35" s="45">
        <f>1</f>
        <v>1</v>
      </c>
      <c r="E35" s="45"/>
      <c r="F35" s="45"/>
      <c r="G35" s="45"/>
      <c r="H35" s="45">
        <v>1</v>
      </c>
      <c r="I35" s="45"/>
      <c r="J35" s="45"/>
      <c r="K35" s="45"/>
      <c r="L35" s="45"/>
      <c r="M35" s="45">
        <f t="shared" si="0"/>
        <v>2</v>
      </c>
    </row>
    <row r="36" spans="1:13" ht="16" customHeight="1" x14ac:dyDescent="0.2">
      <c r="A36" s="41" t="s">
        <v>209</v>
      </c>
      <c r="B36" s="41" t="s">
        <v>208</v>
      </c>
      <c r="C36" s="44">
        <v>1</v>
      </c>
      <c r="D36" s="45">
        <f>1</f>
        <v>1</v>
      </c>
      <c r="E36" s="45"/>
      <c r="F36" s="45"/>
      <c r="G36" s="45"/>
      <c r="H36" s="45"/>
      <c r="I36" s="45"/>
      <c r="J36" s="45"/>
      <c r="K36" s="45"/>
      <c r="L36" s="45"/>
      <c r="M36" s="45">
        <f t="shared" si="0"/>
        <v>2</v>
      </c>
    </row>
    <row r="37" spans="1:13" ht="16" customHeight="1" x14ac:dyDescent="0.2">
      <c r="A37" s="41" t="s">
        <v>431</v>
      </c>
      <c r="B37" s="41" t="s">
        <v>405</v>
      </c>
      <c r="C37" s="44"/>
      <c r="D37" s="45"/>
      <c r="E37" s="45"/>
      <c r="F37" s="45"/>
      <c r="G37" s="45"/>
      <c r="H37" s="45">
        <v>1</v>
      </c>
      <c r="I37" s="45"/>
      <c r="J37" s="45"/>
      <c r="K37" s="45"/>
      <c r="L37" s="45"/>
      <c r="M37" s="45">
        <f t="shared" si="0"/>
        <v>1</v>
      </c>
    </row>
    <row r="38" spans="1:13" ht="16" customHeight="1" x14ac:dyDescent="0.2">
      <c r="A38" s="41" t="s">
        <v>242</v>
      </c>
      <c r="B38" s="41" t="s">
        <v>85</v>
      </c>
      <c r="C38" s="44"/>
      <c r="D38" s="45">
        <f>1</f>
        <v>1</v>
      </c>
      <c r="E38" s="45"/>
      <c r="F38" s="45"/>
      <c r="G38" s="45"/>
      <c r="H38" s="45"/>
      <c r="I38" s="45"/>
      <c r="J38" s="45"/>
      <c r="K38" s="45"/>
      <c r="L38" s="45"/>
      <c r="M38" s="45">
        <f t="shared" si="0"/>
        <v>1</v>
      </c>
    </row>
    <row r="39" spans="1:13" ht="16" customHeight="1" x14ac:dyDescent="0.2">
      <c r="A39" s="41" t="s">
        <v>245</v>
      </c>
      <c r="B39" s="41" t="s">
        <v>180</v>
      </c>
      <c r="C39" s="44"/>
      <c r="D39" s="45">
        <f>1</f>
        <v>1</v>
      </c>
      <c r="E39" s="45"/>
      <c r="F39" s="45"/>
      <c r="G39" s="45"/>
      <c r="H39" s="45"/>
      <c r="I39" s="45"/>
      <c r="J39" s="45"/>
      <c r="K39" s="45"/>
      <c r="L39" s="45"/>
      <c r="M39" s="45">
        <f t="shared" si="0"/>
        <v>1</v>
      </c>
    </row>
    <row r="40" spans="1:13" ht="16" customHeight="1" x14ac:dyDescent="0.2">
      <c r="A40" s="41" t="s">
        <v>204</v>
      </c>
      <c r="B40" s="41" t="s">
        <v>192</v>
      </c>
      <c r="C40" s="44">
        <v>1</v>
      </c>
      <c r="D40" s="46"/>
      <c r="E40" s="45"/>
      <c r="F40" s="45"/>
      <c r="G40" s="45"/>
      <c r="H40" s="46"/>
      <c r="I40" s="46"/>
      <c r="J40" s="46"/>
      <c r="K40" s="46"/>
      <c r="L40" s="46"/>
      <c r="M40" s="45">
        <f t="shared" si="0"/>
        <v>1</v>
      </c>
    </row>
    <row r="41" spans="1:13" ht="16" customHeight="1" x14ac:dyDescent="0.2">
      <c r="A41" s="41" t="s">
        <v>205</v>
      </c>
      <c r="B41" s="41" t="s">
        <v>192</v>
      </c>
      <c r="C41" s="44">
        <v>1</v>
      </c>
      <c r="D41" s="44"/>
      <c r="E41" s="44"/>
      <c r="F41" s="44"/>
      <c r="G41" s="44"/>
      <c r="H41" s="44"/>
      <c r="J41" s="44"/>
      <c r="K41" s="44"/>
      <c r="L41" s="44"/>
      <c r="M41" s="45">
        <f t="shared" si="0"/>
        <v>1</v>
      </c>
    </row>
    <row r="42" spans="1:13" ht="16" customHeight="1" x14ac:dyDescent="0.2">
      <c r="A42" s="41" t="s">
        <v>433</v>
      </c>
      <c r="B42" s="41" t="s">
        <v>405</v>
      </c>
      <c r="C42" s="44"/>
      <c r="D42" s="45"/>
      <c r="E42" s="45"/>
      <c r="F42" s="45"/>
      <c r="G42" s="45"/>
      <c r="H42" s="45">
        <v>1</v>
      </c>
      <c r="I42" s="45"/>
      <c r="J42" s="45"/>
      <c r="K42" s="45"/>
      <c r="L42" s="45"/>
      <c r="M42" s="45">
        <f t="shared" si="0"/>
        <v>1</v>
      </c>
    </row>
    <row r="43" spans="1:13" ht="16" customHeight="1" x14ac:dyDescent="0.2">
      <c r="A43" s="41" t="s">
        <v>128</v>
      </c>
      <c r="B43" s="41" t="s">
        <v>208</v>
      </c>
      <c r="C43" s="44">
        <v>1</v>
      </c>
      <c r="D43" s="44"/>
      <c r="E43" s="44"/>
      <c r="F43" s="44"/>
      <c r="G43" s="45"/>
      <c r="H43" s="45"/>
      <c r="I43" s="45"/>
      <c r="J43" s="45"/>
      <c r="K43" s="45"/>
      <c r="L43" s="45"/>
      <c r="M43" s="45">
        <f t="shared" ref="M43:M65" si="1">C43+D43+E43+F43+G43+H43+I43+J43+K43+L43</f>
        <v>1</v>
      </c>
    </row>
    <row r="44" spans="1:13" ht="16" customHeight="1" x14ac:dyDescent="0.2">
      <c r="A44" s="41" t="s">
        <v>249</v>
      </c>
      <c r="B44" s="41" t="s">
        <v>194</v>
      </c>
      <c r="C44" s="44"/>
      <c r="D44" s="45">
        <f>1</f>
        <v>1</v>
      </c>
      <c r="E44" s="45"/>
      <c r="F44" s="45"/>
      <c r="G44" s="45"/>
      <c r="H44" s="45"/>
      <c r="I44" s="45"/>
      <c r="J44" s="45"/>
      <c r="K44" s="45"/>
      <c r="L44" s="45"/>
      <c r="M44" s="45">
        <f t="shared" si="1"/>
        <v>1</v>
      </c>
    </row>
    <row r="45" spans="1:13" ht="16" customHeight="1" x14ac:dyDescent="0.2">
      <c r="A45" s="41" t="s">
        <v>200</v>
      </c>
      <c r="B45" s="41" t="s">
        <v>85</v>
      </c>
      <c r="C45" s="44">
        <v>1</v>
      </c>
      <c r="D45" s="44"/>
      <c r="E45" s="44"/>
      <c r="F45" s="44"/>
      <c r="G45" s="45"/>
      <c r="H45" s="45"/>
      <c r="I45" s="45"/>
      <c r="J45" s="45"/>
      <c r="K45" s="45"/>
      <c r="L45" s="45"/>
      <c r="M45" s="45">
        <f t="shared" si="1"/>
        <v>1</v>
      </c>
    </row>
    <row r="46" spans="1:13" ht="16" customHeight="1" x14ac:dyDescent="0.2">
      <c r="A46" s="41" t="s">
        <v>434</v>
      </c>
      <c r="B46" s="41" t="s">
        <v>435</v>
      </c>
      <c r="C46" s="44"/>
      <c r="D46" s="45"/>
      <c r="E46" s="45"/>
      <c r="F46" s="45"/>
      <c r="G46" s="45"/>
      <c r="H46" s="45">
        <v>1</v>
      </c>
      <c r="I46" s="45"/>
      <c r="J46" s="45"/>
      <c r="K46" s="45"/>
      <c r="L46" s="45"/>
      <c r="M46" s="45">
        <f t="shared" si="1"/>
        <v>1</v>
      </c>
    </row>
    <row r="47" spans="1:13" ht="16" customHeight="1" x14ac:dyDescent="0.2">
      <c r="A47" s="41" t="s">
        <v>105</v>
      </c>
      <c r="B47" s="41" t="s">
        <v>213</v>
      </c>
      <c r="C47" s="44">
        <v>1</v>
      </c>
      <c r="D47" s="45"/>
      <c r="E47" s="45"/>
      <c r="F47" s="45"/>
      <c r="G47" s="44"/>
      <c r="H47" s="44"/>
      <c r="J47" s="44"/>
      <c r="K47" s="44"/>
      <c r="L47" s="44"/>
      <c r="M47" s="45">
        <f t="shared" si="1"/>
        <v>1</v>
      </c>
    </row>
    <row r="48" spans="1:13" ht="16" customHeight="1" x14ac:dyDescent="0.2">
      <c r="A48" s="41" t="s">
        <v>175</v>
      </c>
      <c r="B48" s="41" t="s">
        <v>82</v>
      </c>
      <c r="C48" s="44"/>
      <c r="D48" s="45"/>
      <c r="E48" s="45"/>
      <c r="F48" s="45"/>
      <c r="G48" s="45"/>
      <c r="H48" s="45">
        <v>1</v>
      </c>
      <c r="I48" s="45"/>
      <c r="J48" s="45"/>
      <c r="K48" s="45"/>
      <c r="L48" s="45"/>
      <c r="M48" s="45">
        <f t="shared" si="1"/>
        <v>1</v>
      </c>
    </row>
    <row r="49" spans="1:13" ht="16" customHeight="1" x14ac:dyDescent="0.2">
      <c r="A49" s="41" t="s">
        <v>311</v>
      </c>
      <c r="B49" s="41" t="s">
        <v>405</v>
      </c>
      <c r="C49" s="44"/>
      <c r="D49" s="45"/>
      <c r="E49" s="45"/>
      <c r="F49" s="45"/>
      <c r="G49" s="45"/>
      <c r="H49" s="45">
        <v>1</v>
      </c>
      <c r="I49" s="45"/>
      <c r="J49" s="45"/>
      <c r="K49" s="45"/>
      <c r="L49" s="45"/>
      <c r="M49" s="45">
        <f t="shared" si="1"/>
        <v>1</v>
      </c>
    </row>
    <row r="50" spans="1:13" ht="16" customHeight="1" x14ac:dyDescent="0.2">
      <c r="A50" s="41" t="s">
        <v>191</v>
      </c>
      <c r="B50" s="41" t="s">
        <v>192</v>
      </c>
      <c r="C50" s="44">
        <v>1</v>
      </c>
      <c r="D50" s="45"/>
      <c r="E50" s="45"/>
      <c r="F50" s="45"/>
      <c r="G50" s="45"/>
      <c r="H50" s="45"/>
      <c r="I50" s="45"/>
      <c r="J50" s="45"/>
      <c r="K50" s="45"/>
      <c r="L50" s="45"/>
      <c r="M50" s="45">
        <f t="shared" si="1"/>
        <v>1</v>
      </c>
    </row>
    <row r="51" spans="1:13" ht="16" customHeight="1" x14ac:dyDescent="0.2">
      <c r="A51" s="41" t="s">
        <v>251</v>
      </c>
      <c r="B51" s="41" t="s">
        <v>233</v>
      </c>
      <c r="C51" s="44"/>
      <c r="D51" s="45">
        <f>1</f>
        <v>1</v>
      </c>
      <c r="E51" s="45"/>
      <c r="F51" s="45"/>
      <c r="G51" s="44"/>
      <c r="H51" s="44"/>
      <c r="J51" s="44"/>
      <c r="K51" s="44"/>
      <c r="L51" s="44"/>
      <c r="M51" s="45">
        <f t="shared" si="1"/>
        <v>1</v>
      </c>
    </row>
    <row r="52" spans="1:13" ht="16" customHeight="1" x14ac:dyDescent="0.2">
      <c r="A52" s="41" t="s">
        <v>437</v>
      </c>
      <c r="B52" s="41" t="s">
        <v>410</v>
      </c>
      <c r="C52" s="44"/>
      <c r="D52" s="45"/>
      <c r="E52" s="45"/>
      <c r="F52" s="45"/>
      <c r="G52" s="45"/>
      <c r="H52" s="45">
        <v>1</v>
      </c>
      <c r="I52" s="45"/>
      <c r="J52" s="45"/>
      <c r="K52" s="45"/>
      <c r="L52" s="45"/>
      <c r="M52" s="45">
        <f t="shared" si="1"/>
        <v>1</v>
      </c>
    </row>
    <row r="53" spans="1:13" ht="16" customHeight="1" x14ac:dyDescent="0.2">
      <c r="A53" s="41" t="s">
        <v>210</v>
      </c>
      <c r="B53" s="41" t="s">
        <v>208</v>
      </c>
      <c r="C53" s="44">
        <v>1</v>
      </c>
      <c r="D53" s="45"/>
      <c r="E53" s="45"/>
      <c r="F53" s="45"/>
      <c r="G53" s="44"/>
      <c r="H53" s="44"/>
      <c r="J53" s="44"/>
      <c r="K53" s="44"/>
      <c r="L53" s="44"/>
      <c r="M53" s="45">
        <f t="shared" si="1"/>
        <v>1</v>
      </c>
    </row>
    <row r="54" spans="1:13" ht="16" customHeight="1" x14ac:dyDescent="0.2">
      <c r="A54" s="41" t="s">
        <v>389</v>
      </c>
      <c r="B54" s="41" t="s">
        <v>390</v>
      </c>
      <c r="C54" s="44"/>
      <c r="D54" s="45"/>
      <c r="E54" s="45"/>
      <c r="F54" s="45">
        <v>1</v>
      </c>
      <c r="G54" s="45"/>
      <c r="H54" s="45"/>
      <c r="I54" s="45"/>
      <c r="J54" s="45"/>
      <c r="K54" s="45"/>
      <c r="L54" s="45"/>
      <c r="M54" s="45">
        <f t="shared" si="1"/>
        <v>1</v>
      </c>
    </row>
    <row r="55" spans="1:13" ht="16" customHeight="1" x14ac:dyDescent="0.2">
      <c r="A55" s="41" t="s">
        <v>438</v>
      </c>
      <c r="B55" s="41" t="s">
        <v>405</v>
      </c>
      <c r="C55" s="44"/>
      <c r="D55" s="45"/>
      <c r="E55" s="45"/>
      <c r="F55" s="45"/>
      <c r="G55" s="45"/>
      <c r="H55" s="45">
        <v>1</v>
      </c>
      <c r="I55" s="45"/>
      <c r="J55" s="45"/>
      <c r="K55" s="45"/>
      <c r="L55" s="45"/>
      <c r="M55" s="45">
        <f t="shared" si="1"/>
        <v>1</v>
      </c>
    </row>
    <row r="56" spans="1:13" ht="16" customHeight="1" x14ac:dyDescent="0.2">
      <c r="A56" s="41" t="s">
        <v>207</v>
      </c>
      <c r="B56" s="41" t="s">
        <v>208</v>
      </c>
      <c r="C56" s="44">
        <v>1</v>
      </c>
      <c r="D56" s="45"/>
      <c r="E56" s="45"/>
      <c r="F56" s="45"/>
      <c r="G56" s="45"/>
      <c r="H56" s="46"/>
      <c r="I56" s="46"/>
      <c r="J56" s="46"/>
      <c r="K56" s="46"/>
      <c r="L56" s="46"/>
      <c r="M56" s="45">
        <f t="shared" si="1"/>
        <v>1</v>
      </c>
    </row>
    <row r="57" spans="1:13" ht="16" customHeight="1" x14ac:dyDescent="0.2">
      <c r="A57" s="41" t="s">
        <v>253</v>
      </c>
      <c r="B57" s="41" t="s">
        <v>192</v>
      </c>
      <c r="C57" s="44"/>
      <c r="D57" s="45">
        <f>1</f>
        <v>1</v>
      </c>
      <c r="E57" s="45"/>
      <c r="F57" s="45"/>
      <c r="G57" s="45"/>
      <c r="H57" s="45"/>
      <c r="I57" s="45"/>
      <c r="J57" s="45"/>
      <c r="K57" s="45"/>
      <c r="L57" s="45"/>
      <c r="M57" s="45">
        <f t="shared" si="1"/>
        <v>1</v>
      </c>
    </row>
    <row r="58" spans="1:13" ht="16" customHeight="1" x14ac:dyDescent="0.2">
      <c r="A58" s="41" t="s">
        <v>201</v>
      </c>
      <c r="B58" s="41" t="s">
        <v>85</v>
      </c>
      <c r="C58" s="44">
        <v>1</v>
      </c>
      <c r="D58" s="45"/>
      <c r="E58" s="45"/>
      <c r="F58" s="45"/>
      <c r="G58" s="45"/>
      <c r="H58" s="45"/>
      <c r="I58" s="45"/>
      <c r="J58" s="45"/>
      <c r="K58" s="45"/>
      <c r="L58" s="45"/>
      <c r="M58" s="45">
        <f t="shared" si="1"/>
        <v>1</v>
      </c>
    </row>
    <row r="59" spans="1:13" ht="16" customHeight="1" x14ac:dyDescent="0.2">
      <c r="A59" s="41" t="s">
        <v>439</v>
      </c>
      <c r="B59" s="41" t="s">
        <v>407</v>
      </c>
      <c r="C59" s="44"/>
      <c r="D59" s="45"/>
      <c r="E59" s="45"/>
      <c r="F59" s="45"/>
      <c r="G59" s="45"/>
      <c r="H59" s="45">
        <v>1</v>
      </c>
      <c r="I59" s="45"/>
      <c r="J59" s="45"/>
      <c r="K59" s="45"/>
      <c r="L59" s="45"/>
      <c r="M59" s="45">
        <f t="shared" si="1"/>
        <v>1</v>
      </c>
    </row>
    <row r="60" spans="1:13" ht="16" customHeight="1" x14ac:dyDescent="0.2">
      <c r="A60" s="41" t="s">
        <v>102</v>
      </c>
      <c r="B60" s="41" t="s">
        <v>82</v>
      </c>
      <c r="C60" s="44">
        <v>1</v>
      </c>
      <c r="D60" s="44"/>
      <c r="E60" s="44"/>
      <c r="F60" s="44"/>
      <c r="G60" s="45"/>
      <c r="H60" s="45"/>
      <c r="I60" s="45"/>
      <c r="J60" s="45"/>
      <c r="K60" s="45"/>
      <c r="L60" s="45"/>
      <c r="M60" s="45">
        <f t="shared" si="1"/>
        <v>1</v>
      </c>
    </row>
    <row r="61" spans="1:13" ht="16" customHeight="1" x14ac:dyDescent="0.2">
      <c r="A61" s="41" t="s">
        <v>391</v>
      </c>
      <c r="B61" s="41" t="s">
        <v>392</v>
      </c>
      <c r="C61" s="44"/>
      <c r="D61" s="45"/>
      <c r="E61" s="45"/>
      <c r="F61" s="45">
        <v>1</v>
      </c>
      <c r="G61" s="45"/>
      <c r="H61" s="45"/>
      <c r="I61" s="45"/>
      <c r="J61" s="45"/>
      <c r="K61" s="45"/>
      <c r="L61" s="45"/>
      <c r="M61" s="45">
        <f t="shared" si="1"/>
        <v>1</v>
      </c>
    </row>
    <row r="62" spans="1:13" ht="16" customHeight="1" x14ac:dyDescent="0.2">
      <c r="A62" s="41" t="s">
        <v>393</v>
      </c>
      <c r="B62" s="41" t="s">
        <v>171</v>
      </c>
      <c r="C62" s="44"/>
      <c r="D62" s="45"/>
      <c r="E62" s="45"/>
      <c r="F62" s="45">
        <v>1</v>
      </c>
      <c r="G62" s="45"/>
      <c r="H62" s="45"/>
      <c r="I62" s="45"/>
      <c r="J62" s="45"/>
      <c r="K62" s="45"/>
      <c r="L62" s="45"/>
      <c r="M62" s="45">
        <f t="shared" si="1"/>
        <v>1</v>
      </c>
    </row>
    <row r="63" spans="1:13" ht="16" customHeight="1" x14ac:dyDescent="0.2">
      <c r="A63" s="41" t="s">
        <v>143</v>
      </c>
      <c r="B63" s="41" t="s">
        <v>82</v>
      </c>
      <c r="C63" s="44">
        <v>1</v>
      </c>
      <c r="D63" s="45"/>
      <c r="E63" s="45"/>
      <c r="F63" s="45"/>
      <c r="G63" s="45"/>
      <c r="H63" s="45"/>
      <c r="I63" s="45"/>
      <c r="J63" s="45"/>
      <c r="K63" s="45"/>
      <c r="L63" s="45"/>
      <c r="M63" s="45">
        <f t="shared" si="1"/>
        <v>1</v>
      </c>
    </row>
    <row r="64" spans="1:13" ht="16" customHeight="1" x14ac:dyDescent="0.2">
      <c r="A64" s="41" t="s">
        <v>466</v>
      </c>
      <c r="B64" s="41" t="s">
        <v>463</v>
      </c>
      <c r="C64" s="44"/>
      <c r="D64" s="45"/>
      <c r="E64" s="45"/>
      <c r="F64" s="45"/>
      <c r="G64" s="45"/>
      <c r="H64" s="45"/>
      <c r="I64" s="45"/>
      <c r="J64" s="45">
        <f>1*1</f>
        <v>1</v>
      </c>
      <c r="K64" s="45"/>
      <c r="L64" s="45"/>
      <c r="M64" s="45">
        <f t="shared" si="1"/>
        <v>1</v>
      </c>
    </row>
    <row r="65" spans="1:13" ht="16" customHeight="1" x14ac:dyDescent="0.2">
      <c r="A65" s="41" t="s">
        <v>467</v>
      </c>
      <c r="B65" s="41" t="s">
        <v>405</v>
      </c>
      <c r="C65" s="44"/>
      <c r="D65" s="45"/>
      <c r="E65" s="45"/>
      <c r="F65" s="45"/>
      <c r="G65" s="45"/>
      <c r="H65" s="45"/>
      <c r="I65" s="45"/>
      <c r="J65" s="45">
        <f>1*1</f>
        <v>1</v>
      </c>
      <c r="K65" s="45"/>
      <c r="L65" s="45"/>
      <c r="M65" s="45">
        <f t="shared" si="1"/>
        <v>1</v>
      </c>
    </row>
    <row r="66" spans="1:13" ht="16" customHeight="1" x14ac:dyDescent="0.2">
      <c r="A66" s="42"/>
      <c r="B66" s="42"/>
      <c r="C66" s="44"/>
      <c r="D66" s="44"/>
      <c r="E66" s="44"/>
      <c r="F66" s="44"/>
      <c r="G66" s="44"/>
      <c r="H66" s="44"/>
      <c r="J66" s="44"/>
      <c r="K66" s="44"/>
      <c r="L66" s="44"/>
      <c r="M66" s="45"/>
    </row>
    <row r="67" spans="1:13" ht="16" customHeight="1" x14ac:dyDescent="0.2">
      <c r="A67" s="41"/>
      <c r="B67" s="42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spans="1:13" ht="16" customHeight="1" x14ac:dyDescent="0.2">
      <c r="A68" s="43" t="s">
        <v>101</v>
      </c>
      <c r="B68" s="43" t="s">
        <v>410</v>
      </c>
      <c r="C68" s="46">
        <v>1</v>
      </c>
      <c r="D68" s="45">
        <f>1</f>
        <v>1</v>
      </c>
      <c r="E68" s="45">
        <f>7+1*3</f>
        <v>10</v>
      </c>
      <c r="F68" s="45">
        <v>1</v>
      </c>
      <c r="G68" s="45">
        <f>8+1*3</f>
        <v>11</v>
      </c>
      <c r="H68" s="45">
        <v>1</v>
      </c>
      <c r="I68" s="45">
        <f>8+1*3</f>
        <v>11</v>
      </c>
      <c r="J68" s="45">
        <f>8+1*3</f>
        <v>11</v>
      </c>
      <c r="K68" s="45"/>
      <c r="L68" s="45"/>
      <c r="M68" s="45">
        <f t="shared" ref="M68:M88" si="2">C68+D68+E68+F68+G68+H68+I68+J68+K68+L68</f>
        <v>47</v>
      </c>
    </row>
    <row r="69" spans="1:13" ht="16" customHeight="1" x14ac:dyDescent="0.2">
      <c r="A69" s="16" t="s">
        <v>284</v>
      </c>
      <c r="B69" s="27" t="s">
        <v>54</v>
      </c>
      <c r="C69" s="45"/>
      <c r="D69" s="46"/>
      <c r="E69" s="45">
        <f>6+1*4</f>
        <v>10</v>
      </c>
      <c r="F69" s="46">
        <v>1</v>
      </c>
      <c r="G69" s="45">
        <f>6+1*3</f>
        <v>9</v>
      </c>
      <c r="H69" s="45"/>
      <c r="I69" s="45">
        <f>6+1*4</f>
        <v>10</v>
      </c>
      <c r="J69" s="45">
        <f>6+1*3</f>
        <v>9</v>
      </c>
      <c r="K69" s="45"/>
      <c r="L69" s="45"/>
      <c r="M69" s="45">
        <f t="shared" si="2"/>
        <v>39</v>
      </c>
    </row>
    <row r="70" spans="1:13" ht="16" customHeight="1" x14ac:dyDescent="0.2">
      <c r="A70" s="43" t="s">
        <v>219</v>
      </c>
      <c r="B70" s="43" t="s">
        <v>115</v>
      </c>
      <c r="C70" s="46">
        <v>1</v>
      </c>
      <c r="D70" s="45"/>
      <c r="E70" s="45"/>
      <c r="F70" s="44"/>
      <c r="G70" s="44">
        <f>1*4+8</f>
        <v>12</v>
      </c>
      <c r="H70" s="46"/>
      <c r="I70" s="46">
        <f>8+1*3</f>
        <v>11</v>
      </c>
      <c r="J70" s="46">
        <f>8+1*3</f>
        <v>11</v>
      </c>
      <c r="K70" s="46"/>
      <c r="L70" s="46"/>
      <c r="M70" s="45">
        <f t="shared" si="2"/>
        <v>35</v>
      </c>
    </row>
    <row r="71" spans="1:13" ht="16" customHeight="1" x14ac:dyDescent="0.2">
      <c r="A71" s="43" t="s">
        <v>117</v>
      </c>
      <c r="B71" s="43" t="s">
        <v>194</v>
      </c>
      <c r="C71" s="46">
        <v>1</v>
      </c>
      <c r="D71" s="46">
        <f>1</f>
        <v>1</v>
      </c>
      <c r="E71" s="45">
        <f>2+1*2</f>
        <v>4</v>
      </c>
      <c r="F71" s="45">
        <v>1</v>
      </c>
      <c r="G71" s="45">
        <f>2+1*3</f>
        <v>5</v>
      </c>
      <c r="H71" s="45">
        <v>1</v>
      </c>
      <c r="I71" s="45">
        <f>6+1*3</f>
        <v>9</v>
      </c>
      <c r="J71" s="45">
        <f>1*1</f>
        <v>1</v>
      </c>
      <c r="K71" s="45"/>
      <c r="L71" s="45"/>
      <c r="M71" s="45">
        <f t="shared" si="2"/>
        <v>23</v>
      </c>
    </row>
    <row r="72" spans="1:13" ht="16" customHeight="1" x14ac:dyDescent="0.2">
      <c r="A72" s="16" t="s">
        <v>285</v>
      </c>
      <c r="B72" s="27" t="s">
        <v>247</v>
      </c>
      <c r="C72" s="45"/>
      <c r="D72" s="45"/>
      <c r="E72" s="45">
        <f>6+1*4</f>
        <v>10</v>
      </c>
      <c r="F72" s="45">
        <v>1</v>
      </c>
      <c r="G72" s="44">
        <f>2+1*3</f>
        <v>5</v>
      </c>
      <c r="H72" s="44">
        <v>1</v>
      </c>
      <c r="I72" s="44">
        <f>1*1</f>
        <v>1</v>
      </c>
      <c r="J72" s="44">
        <f>1*1</f>
        <v>1</v>
      </c>
      <c r="K72" s="44"/>
      <c r="L72" s="44"/>
      <c r="M72" s="45">
        <f t="shared" si="2"/>
        <v>19</v>
      </c>
    </row>
    <row r="73" spans="1:13" ht="16" customHeight="1" x14ac:dyDescent="0.2">
      <c r="A73" s="24" t="s">
        <v>412</v>
      </c>
      <c r="B73" s="24" t="s">
        <v>413</v>
      </c>
      <c r="C73" s="44"/>
      <c r="D73" s="44"/>
      <c r="E73" s="44"/>
      <c r="F73" s="44"/>
      <c r="G73" s="44">
        <f>4+1*3</f>
        <v>7</v>
      </c>
      <c r="H73" s="46"/>
      <c r="I73" s="45">
        <f>4+1*2</f>
        <v>6</v>
      </c>
      <c r="J73" s="46">
        <f>4+1*2</f>
        <v>6</v>
      </c>
      <c r="K73" s="46"/>
      <c r="L73" s="46"/>
      <c r="M73" s="45">
        <f t="shared" si="2"/>
        <v>19</v>
      </c>
    </row>
    <row r="74" spans="1:13" ht="16" customHeight="1" x14ac:dyDescent="0.2">
      <c r="A74" s="16" t="s">
        <v>246</v>
      </c>
      <c r="B74" s="27" t="s">
        <v>247</v>
      </c>
      <c r="C74" s="45"/>
      <c r="D74" s="45">
        <f>1</f>
        <v>1</v>
      </c>
      <c r="E74" s="45"/>
      <c r="F74" s="44">
        <v>1</v>
      </c>
      <c r="G74" s="45">
        <f>2+1*2</f>
        <v>4</v>
      </c>
      <c r="H74" s="45">
        <v>1</v>
      </c>
      <c r="I74" s="45">
        <f>2+1*2</f>
        <v>4</v>
      </c>
      <c r="J74" s="45">
        <f>2+1*3</f>
        <v>5</v>
      </c>
      <c r="K74" s="45"/>
      <c r="L74" s="45"/>
      <c r="M74" s="45">
        <f t="shared" si="2"/>
        <v>16</v>
      </c>
    </row>
    <row r="75" spans="1:13" ht="16" customHeight="1" x14ac:dyDescent="0.2">
      <c r="A75" s="24" t="s">
        <v>415</v>
      </c>
      <c r="B75" s="24" t="s">
        <v>405</v>
      </c>
      <c r="C75" s="44"/>
      <c r="D75" s="44"/>
      <c r="E75" s="44"/>
      <c r="F75" s="44"/>
      <c r="G75" s="44">
        <f>2+1*3</f>
        <v>5</v>
      </c>
      <c r="H75" s="44">
        <v>1</v>
      </c>
      <c r="J75" s="44">
        <f>2+1*3</f>
        <v>5</v>
      </c>
      <c r="K75" s="44"/>
      <c r="L75" s="44"/>
      <c r="M75" s="45">
        <f t="shared" si="2"/>
        <v>11</v>
      </c>
    </row>
    <row r="76" spans="1:13" ht="16" customHeight="1" x14ac:dyDescent="0.2">
      <c r="A76" s="43" t="s">
        <v>116</v>
      </c>
      <c r="B76" s="43" t="s">
        <v>194</v>
      </c>
      <c r="C76" s="46">
        <v>1</v>
      </c>
      <c r="D76" s="44">
        <f>1</f>
        <v>1</v>
      </c>
      <c r="E76" s="44"/>
      <c r="F76" s="44">
        <v>1</v>
      </c>
      <c r="G76" s="45">
        <f>1*2</f>
        <v>2</v>
      </c>
      <c r="H76" s="45"/>
      <c r="I76" s="45"/>
      <c r="J76" s="45"/>
      <c r="K76" s="45"/>
      <c r="L76" s="45"/>
      <c r="M76" s="45">
        <f t="shared" si="2"/>
        <v>5</v>
      </c>
    </row>
    <row r="77" spans="1:13" ht="16" customHeight="1" x14ac:dyDescent="0.2">
      <c r="A77" s="43" t="s">
        <v>95</v>
      </c>
      <c r="B77" s="43" t="s">
        <v>194</v>
      </c>
      <c r="C77" s="46">
        <v>1</v>
      </c>
      <c r="D77" s="45"/>
      <c r="E77" s="45"/>
      <c r="F77" s="45">
        <v>1</v>
      </c>
      <c r="G77" s="44"/>
      <c r="H77" s="46">
        <v>1</v>
      </c>
      <c r="I77" s="46"/>
      <c r="J77" s="46">
        <f>1*2</f>
        <v>2</v>
      </c>
      <c r="K77" s="46"/>
      <c r="L77" s="46"/>
      <c r="M77" s="45">
        <f t="shared" si="2"/>
        <v>5</v>
      </c>
    </row>
    <row r="78" spans="1:13" ht="17" x14ac:dyDescent="0.2">
      <c r="A78" s="15" t="s">
        <v>468</v>
      </c>
      <c r="B78" s="24" t="s">
        <v>405</v>
      </c>
      <c r="C78" s="44"/>
      <c r="D78" s="44"/>
      <c r="E78" s="44"/>
      <c r="F78" s="44"/>
      <c r="G78" s="44"/>
      <c r="H78" s="46">
        <v>1</v>
      </c>
      <c r="I78" s="44">
        <f>1*1</f>
        <v>1</v>
      </c>
      <c r="J78" s="44">
        <f>1*2</f>
        <v>2</v>
      </c>
      <c r="K78" s="44"/>
      <c r="L78" s="44"/>
      <c r="M78" s="45">
        <f t="shared" si="2"/>
        <v>4</v>
      </c>
    </row>
    <row r="79" spans="1:13" ht="17" x14ac:dyDescent="0.2">
      <c r="A79" s="43" t="s">
        <v>218</v>
      </c>
      <c r="B79" s="43" t="s">
        <v>85</v>
      </c>
      <c r="C79" s="46">
        <v>1</v>
      </c>
      <c r="D79" s="44">
        <f>1</f>
        <v>1</v>
      </c>
      <c r="E79" s="44"/>
      <c r="F79" s="45"/>
      <c r="G79" s="45">
        <f>1*1</f>
        <v>1</v>
      </c>
      <c r="H79" s="46"/>
      <c r="I79" s="46"/>
      <c r="J79" s="46"/>
      <c r="K79" s="46"/>
      <c r="L79" s="46"/>
      <c r="M79" s="45">
        <f t="shared" si="2"/>
        <v>3</v>
      </c>
    </row>
    <row r="80" spans="1:13" ht="17" x14ac:dyDescent="0.2">
      <c r="A80" s="43" t="s">
        <v>98</v>
      </c>
      <c r="B80" s="43" t="s">
        <v>192</v>
      </c>
      <c r="C80" s="46">
        <v>1</v>
      </c>
      <c r="D80" s="45">
        <f>1</f>
        <v>1</v>
      </c>
      <c r="E80" s="45"/>
      <c r="F80" s="45">
        <v>1</v>
      </c>
      <c r="G80" s="45"/>
      <c r="H80" s="45"/>
      <c r="I80" s="45"/>
      <c r="J80" s="45"/>
      <c r="K80" s="45"/>
      <c r="L80" s="45"/>
      <c r="M80" s="45">
        <f t="shared" si="2"/>
        <v>3</v>
      </c>
    </row>
    <row r="81" spans="1:13" ht="17" x14ac:dyDescent="0.2">
      <c r="A81" s="27" t="s">
        <v>414</v>
      </c>
      <c r="B81" s="27" t="s">
        <v>405</v>
      </c>
      <c r="C81" s="45"/>
      <c r="D81" s="45"/>
      <c r="E81" s="45"/>
      <c r="F81" s="45"/>
      <c r="G81" s="45">
        <f>1*1</f>
        <v>1</v>
      </c>
      <c r="H81" s="46">
        <v>1</v>
      </c>
      <c r="I81" s="45"/>
      <c r="J81" s="45">
        <f>1*1</f>
        <v>1</v>
      </c>
      <c r="K81" s="45"/>
      <c r="L81" s="45"/>
      <c r="M81" s="45">
        <f t="shared" si="2"/>
        <v>3</v>
      </c>
    </row>
    <row r="82" spans="1:13" ht="17" x14ac:dyDescent="0.2">
      <c r="A82" s="43" t="s">
        <v>215</v>
      </c>
      <c r="B82" s="43" t="s">
        <v>216</v>
      </c>
      <c r="C82" s="46">
        <v>1</v>
      </c>
      <c r="D82" s="44">
        <f>1</f>
        <v>1</v>
      </c>
      <c r="E82" s="44"/>
      <c r="F82" s="44">
        <v>1</v>
      </c>
      <c r="G82" s="44"/>
      <c r="H82" s="44"/>
      <c r="J82" s="44"/>
      <c r="K82" s="44"/>
      <c r="L82" s="44"/>
      <c r="M82" s="45">
        <f t="shared" si="2"/>
        <v>3</v>
      </c>
    </row>
    <row r="83" spans="1:13" ht="17" x14ac:dyDescent="0.2">
      <c r="A83" s="43" t="s">
        <v>217</v>
      </c>
      <c r="B83" s="43" t="s">
        <v>85</v>
      </c>
      <c r="C83" s="46">
        <v>1</v>
      </c>
      <c r="D83" s="44">
        <f>1</f>
        <v>1</v>
      </c>
      <c r="E83" s="44"/>
      <c r="F83" s="45"/>
      <c r="G83" s="45"/>
      <c r="H83" s="45"/>
      <c r="I83" s="45"/>
      <c r="J83" s="45"/>
      <c r="K83" s="45"/>
      <c r="L83" s="45"/>
      <c r="M83" s="45">
        <f t="shared" si="2"/>
        <v>2</v>
      </c>
    </row>
    <row r="84" spans="1:13" ht="17" x14ac:dyDescent="0.2">
      <c r="A84" s="27" t="s">
        <v>256</v>
      </c>
      <c r="B84" s="27" t="s">
        <v>59</v>
      </c>
      <c r="C84" s="45"/>
      <c r="D84" s="45">
        <f>1</f>
        <v>1</v>
      </c>
      <c r="E84" s="45"/>
      <c r="F84" s="45"/>
      <c r="G84" s="45"/>
      <c r="H84" s="45">
        <v>1</v>
      </c>
      <c r="I84" s="45"/>
      <c r="J84" s="45"/>
      <c r="K84" s="45"/>
      <c r="L84" s="45"/>
      <c r="M84" s="45">
        <f t="shared" si="2"/>
        <v>2</v>
      </c>
    </row>
    <row r="85" spans="1:13" ht="17" x14ac:dyDescent="0.2">
      <c r="A85" s="24" t="s">
        <v>141</v>
      </c>
      <c r="B85" s="24" t="s">
        <v>192</v>
      </c>
      <c r="C85" s="44"/>
      <c r="D85" s="44"/>
      <c r="E85" s="44"/>
      <c r="F85" s="44"/>
      <c r="G85" s="44"/>
      <c r="H85" s="44">
        <v>1</v>
      </c>
      <c r="J85" s="44"/>
      <c r="K85" s="44"/>
      <c r="L85" s="44"/>
      <c r="M85" s="45">
        <f t="shared" si="2"/>
        <v>1</v>
      </c>
    </row>
    <row r="86" spans="1:13" ht="17" x14ac:dyDescent="0.2">
      <c r="A86" s="15" t="s">
        <v>255</v>
      </c>
      <c r="B86" s="24" t="s">
        <v>85</v>
      </c>
      <c r="C86" s="44"/>
      <c r="D86" s="44">
        <f>1</f>
        <v>1</v>
      </c>
      <c r="E86" s="44"/>
      <c r="F86" s="44"/>
      <c r="G86" s="44"/>
      <c r="H86" s="44"/>
      <c r="J86" s="44"/>
      <c r="K86" s="44"/>
      <c r="L86" s="44"/>
      <c r="M86" s="45">
        <f t="shared" si="2"/>
        <v>1</v>
      </c>
    </row>
    <row r="87" spans="1:13" ht="17" x14ac:dyDescent="0.2">
      <c r="A87" s="27" t="s">
        <v>257</v>
      </c>
      <c r="B87" s="27" t="s">
        <v>59</v>
      </c>
      <c r="C87" s="45"/>
      <c r="D87" s="46">
        <f>1</f>
        <v>1</v>
      </c>
      <c r="E87" s="45"/>
      <c r="F87" s="45"/>
      <c r="G87" s="45"/>
      <c r="H87" s="45"/>
      <c r="I87" s="45"/>
      <c r="J87" s="45"/>
      <c r="K87" s="45"/>
      <c r="L87" s="45"/>
      <c r="M87" s="45">
        <f t="shared" si="2"/>
        <v>1</v>
      </c>
    </row>
    <row r="88" spans="1:13" ht="17" x14ac:dyDescent="0.2">
      <c r="A88" s="43" t="s">
        <v>214</v>
      </c>
      <c r="B88" s="43" t="s">
        <v>192</v>
      </c>
      <c r="C88" s="46">
        <v>1</v>
      </c>
      <c r="D88" s="45"/>
      <c r="E88" s="45"/>
      <c r="F88" s="45"/>
      <c r="G88" s="45"/>
      <c r="H88" s="45"/>
      <c r="I88" s="45"/>
      <c r="J88" s="45"/>
      <c r="K88" s="45"/>
      <c r="L88" s="45"/>
      <c r="M88" s="45">
        <f t="shared" si="2"/>
        <v>1</v>
      </c>
    </row>
    <row r="89" spans="1:13" x14ac:dyDescent="0.2">
      <c r="A89" s="24"/>
      <c r="B89" s="24"/>
      <c r="C89" s="44"/>
      <c r="D89" s="44"/>
      <c r="E89" s="44"/>
      <c r="F89" s="44"/>
      <c r="G89" s="44"/>
      <c r="H89" s="46"/>
      <c r="I89" s="46"/>
      <c r="J89" s="46"/>
      <c r="K89" s="46"/>
      <c r="L89" s="46"/>
      <c r="M89" s="45"/>
    </row>
    <row r="90" spans="1:13" x14ac:dyDescent="0.2">
      <c r="A90" s="15"/>
      <c r="B90" s="24"/>
      <c r="C90" s="44"/>
      <c r="D90" s="44"/>
      <c r="E90" s="44"/>
      <c r="F90" s="44"/>
      <c r="G90" s="46"/>
      <c r="H90" s="44"/>
      <c r="J90" s="44"/>
      <c r="K90" s="44"/>
      <c r="L90" s="44"/>
      <c r="M90" s="45"/>
    </row>
    <row r="91" spans="1:13" x14ac:dyDescent="0.2">
      <c r="A91" s="16"/>
      <c r="B91" s="27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</row>
    <row r="92" spans="1:13" x14ac:dyDescent="0.2">
      <c r="A92" s="16"/>
      <c r="B92" s="27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spans="1:13" x14ac:dyDescent="0.2">
      <c r="A93" s="24"/>
      <c r="B93" s="24"/>
      <c r="C93" s="44"/>
      <c r="D93" s="44"/>
      <c r="E93" s="44"/>
      <c r="F93" s="44"/>
      <c r="G93" s="44"/>
      <c r="H93" s="46"/>
      <c r="I93" s="46"/>
      <c r="J93" s="46"/>
      <c r="K93" s="46"/>
      <c r="L93" s="46"/>
      <c r="M93" s="45"/>
    </row>
    <row r="94" spans="1:13" x14ac:dyDescent="0.2">
      <c r="A94" s="16"/>
      <c r="B94" s="27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</row>
    <row r="95" spans="1:13" x14ac:dyDescent="0.2">
      <c r="A95" s="16"/>
      <c r="B95" s="27"/>
      <c r="C95" s="45"/>
      <c r="D95" s="46"/>
      <c r="E95" s="45"/>
      <c r="F95" s="45"/>
      <c r="G95" s="45"/>
      <c r="H95" s="45"/>
      <c r="I95" s="45"/>
      <c r="J95" s="45"/>
      <c r="K95" s="45"/>
      <c r="L95" s="45"/>
      <c r="M95" s="45"/>
    </row>
    <row r="96" spans="1:13" x14ac:dyDescent="0.2">
      <c r="A96" s="16"/>
      <c r="B96" s="27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</row>
    <row r="97" spans="1:13" x14ac:dyDescent="0.2">
      <c r="A97" s="24"/>
      <c r="B97" s="24"/>
      <c r="C97" s="44"/>
      <c r="D97" s="44"/>
      <c r="E97" s="44"/>
      <c r="F97" s="44"/>
      <c r="G97" s="44"/>
      <c r="H97" s="44"/>
      <c r="J97" s="44"/>
      <c r="K97" s="44"/>
      <c r="L97" s="44"/>
      <c r="M97" s="45"/>
    </row>
    <row r="98" spans="1:13" x14ac:dyDescent="0.2">
      <c r="A98" s="16"/>
      <c r="B98" s="27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1:13" x14ac:dyDescent="0.2">
      <c r="A99" s="16"/>
      <c r="B99" s="27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</row>
    <row r="100" spans="1:13" x14ac:dyDescent="0.2">
      <c r="A100" s="16"/>
      <c r="B100" s="27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</row>
    <row r="101" spans="1:13" x14ac:dyDescent="0.2">
      <c r="A101" s="16"/>
      <c r="B101" s="27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</row>
    <row r="102" spans="1:13" x14ac:dyDescent="0.2">
      <c r="A102" s="27"/>
      <c r="B102" s="27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</row>
    <row r="103" spans="1:13" x14ac:dyDescent="0.2">
      <c r="A103" s="27"/>
      <c r="B103" s="27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</row>
    <row r="104" spans="1:13" x14ac:dyDescent="0.2">
      <c r="A104" s="16"/>
      <c r="B104" s="27"/>
      <c r="C104" s="10"/>
      <c r="D104" s="10"/>
      <c r="E104" s="10"/>
      <c r="F104" s="10"/>
      <c r="G104" s="10"/>
      <c r="H104" s="10"/>
      <c r="I104" s="45"/>
      <c r="J104" s="45"/>
      <c r="K104" s="45"/>
      <c r="L104" s="45"/>
      <c r="M104" s="45"/>
    </row>
    <row r="105" spans="1:13" x14ac:dyDescent="0.2">
      <c r="A105" s="24"/>
      <c r="B105" s="24"/>
      <c r="J105" s="44"/>
      <c r="K105" s="44"/>
      <c r="L105" s="44"/>
      <c r="M105" s="45"/>
    </row>
    <row r="106" spans="1:13" x14ac:dyDescent="0.2">
      <c r="A106" s="15"/>
      <c r="B106" s="24"/>
      <c r="J106" s="44"/>
      <c r="K106" s="44"/>
      <c r="L106" s="44"/>
      <c r="M106" s="45"/>
    </row>
    <row r="107" spans="1:13" x14ac:dyDescent="0.2">
      <c r="A107" s="16"/>
      <c r="B107" s="27"/>
      <c r="C107" s="10"/>
      <c r="D107" s="10"/>
      <c r="E107" s="10"/>
      <c r="F107" s="10"/>
      <c r="G107" s="10"/>
      <c r="H107" s="10"/>
      <c r="I107" s="45"/>
      <c r="J107" s="45"/>
      <c r="K107" s="45"/>
      <c r="L107" s="45"/>
      <c r="M107" s="45"/>
    </row>
    <row r="108" spans="1:13" x14ac:dyDescent="0.2">
      <c r="A108" s="16"/>
      <c r="B108" s="27"/>
      <c r="C108" s="10"/>
      <c r="D108" s="10"/>
      <c r="E108" s="10"/>
      <c r="F108" s="10"/>
      <c r="G108" s="10"/>
      <c r="H108" s="10"/>
      <c r="I108" s="45"/>
      <c r="J108" s="45"/>
      <c r="K108" s="45"/>
      <c r="L108" s="45"/>
      <c r="M108" s="45"/>
    </row>
    <row r="109" spans="1:13" x14ac:dyDescent="0.2">
      <c r="A109" s="24"/>
      <c r="B109" s="24"/>
      <c r="J109" s="44"/>
      <c r="K109" s="44"/>
      <c r="L109" s="44"/>
      <c r="M109" s="45"/>
    </row>
    <row r="110" spans="1:13" x14ac:dyDescent="0.2">
      <c r="A110" s="16"/>
      <c r="B110" s="27"/>
      <c r="C110" s="10"/>
      <c r="D110" s="10"/>
      <c r="E110" s="10"/>
      <c r="F110" s="10"/>
      <c r="G110" s="10"/>
      <c r="H110" s="10"/>
      <c r="I110" s="45"/>
      <c r="J110" s="45"/>
      <c r="K110" s="45"/>
      <c r="L110" s="45"/>
      <c r="M110" s="45"/>
    </row>
    <row r="111" spans="1:13" x14ac:dyDescent="0.2">
      <c r="A111" s="16"/>
      <c r="B111" s="27"/>
      <c r="C111" s="10"/>
      <c r="D111" s="10"/>
      <c r="E111" s="10"/>
      <c r="F111" s="10"/>
      <c r="G111" s="10"/>
      <c r="H111" s="10"/>
      <c r="I111" s="45"/>
      <c r="J111" s="45"/>
      <c r="K111" s="45"/>
      <c r="L111" s="45"/>
      <c r="M111" s="45"/>
    </row>
    <row r="112" spans="1:13" x14ac:dyDescent="0.2">
      <c r="A112" s="27"/>
      <c r="B112" s="27"/>
      <c r="C112" s="10"/>
      <c r="D112" s="10"/>
      <c r="E112" s="10"/>
      <c r="F112" s="10"/>
      <c r="G112" s="10"/>
      <c r="H112" s="10"/>
      <c r="I112" s="45"/>
      <c r="J112" s="45"/>
      <c r="K112" s="45"/>
      <c r="L112" s="45"/>
      <c r="M112" s="45"/>
    </row>
    <row r="113" spans="1:13" x14ac:dyDescent="0.2">
      <c r="A113" s="16"/>
      <c r="B113" s="27"/>
      <c r="C113" s="10"/>
      <c r="D113" s="10"/>
      <c r="E113" s="10"/>
      <c r="F113" s="10"/>
      <c r="G113" s="10"/>
      <c r="H113" s="10"/>
      <c r="I113" s="45"/>
      <c r="J113" s="45"/>
      <c r="K113" s="45"/>
      <c r="L113" s="45"/>
      <c r="M113" s="45"/>
    </row>
    <row r="114" spans="1:13" x14ac:dyDescent="0.2">
      <c r="A114" s="16"/>
      <c r="B114" s="27"/>
      <c r="C114" s="10"/>
      <c r="D114" s="10"/>
      <c r="E114" s="10"/>
      <c r="F114" s="10"/>
      <c r="G114" s="10"/>
      <c r="H114" s="34"/>
      <c r="I114" s="46"/>
      <c r="J114" s="46"/>
      <c r="K114" s="46"/>
      <c r="L114" s="46"/>
      <c r="M114" s="45"/>
    </row>
    <row r="115" spans="1:13" x14ac:dyDescent="0.2">
      <c r="A115" s="27"/>
      <c r="B115" s="27"/>
      <c r="C115" s="10"/>
      <c r="D115" s="10"/>
      <c r="E115" s="10"/>
      <c r="F115" s="10"/>
      <c r="G115" s="10"/>
      <c r="H115" s="10"/>
      <c r="I115" s="45"/>
      <c r="J115" s="45"/>
      <c r="K115" s="45"/>
      <c r="L115" s="45"/>
      <c r="M115" s="45"/>
    </row>
    <row r="116" spans="1:13" x14ac:dyDescent="0.2">
      <c r="A116" s="24"/>
      <c r="B116" s="24"/>
      <c r="J116" s="44"/>
      <c r="K116" s="44"/>
      <c r="L116" s="44"/>
      <c r="M116" s="45"/>
    </row>
    <row r="117" spans="1:13" x14ac:dyDescent="0.2">
      <c r="A117" s="24"/>
      <c r="B117" s="24"/>
      <c r="H117" s="34"/>
      <c r="I117" s="46"/>
      <c r="J117" s="46"/>
      <c r="K117" s="46"/>
      <c r="L117" s="46"/>
      <c r="M117" s="45"/>
    </row>
    <row r="118" spans="1:13" x14ac:dyDescent="0.2">
      <c r="A118" s="24"/>
      <c r="B118" s="24"/>
      <c r="H118" s="34"/>
      <c r="I118" s="46"/>
      <c r="J118" s="46"/>
      <c r="K118" s="46"/>
      <c r="L118" s="46"/>
      <c r="M118" s="45"/>
    </row>
    <row r="119" spans="1:13" x14ac:dyDescent="0.2">
      <c r="A119" s="15"/>
      <c r="B119" s="15"/>
      <c r="J119" s="44"/>
      <c r="K119" s="44"/>
      <c r="L119" s="44"/>
      <c r="M119" s="45"/>
    </row>
    <row r="120" spans="1:13" x14ac:dyDescent="0.2">
      <c r="A120" s="16"/>
      <c r="B120" s="27"/>
      <c r="C120" s="10"/>
      <c r="D120" s="10"/>
      <c r="E120" s="10"/>
      <c r="F120" s="10"/>
      <c r="G120" s="10"/>
      <c r="H120" s="10"/>
      <c r="I120" s="45"/>
      <c r="J120" s="45"/>
      <c r="K120" s="45"/>
      <c r="L120" s="45"/>
      <c r="M120" s="45"/>
    </row>
    <row r="121" spans="1:13" x14ac:dyDescent="0.2">
      <c r="A121" s="16"/>
      <c r="B121" s="27"/>
      <c r="C121" s="10"/>
      <c r="D121" s="10"/>
      <c r="E121" s="10"/>
      <c r="F121" s="10"/>
      <c r="G121" s="10"/>
      <c r="H121" s="10"/>
      <c r="I121" s="45"/>
      <c r="J121" s="45"/>
      <c r="K121" s="45"/>
      <c r="L121" s="45"/>
      <c r="M121" s="45"/>
    </row>
    <row r="122" spans="1:13" x14ac:dyDescent="0.2">
      <c r="A122" s="16"/>
      <c r="B122" s="27"/>
      <c r="C122" s="10"/>
      <c r="D122" s="10"/>
      <c r="E122" s="10"/>
      <c r="F122" s="10"/>
      <c r="G122" s="10"/>
      <c r="H122" s="10"/>
      <c r="I122" s="45"/>
      <c r="J122" s="45"/>
      <c r="K122" s="45"/>
      <c r="L122" s="45"/>
      <c r="M122" s="45"/>
    </row>
    <row r="123" spans="1:13" x14ac:dyDescent="0.2">
      <c r="A123" s="16"/>
      <c r="B123" s="27"/>
      <c r="C123" s="10"/>
      <c r="D123" s="10"/>
      <c r="E123" s="10"/>
      <c r="F123" s="10"/>
      <c r="G123" s="10"/>
      <c r="H123" s="10"/>
      <c r="I123" s="45"/>
      <c r="J123" s="45"/>
      <c r="K123" s="45"/>
      <c r="L123" s="45"/>
      <c r="M123" s="45"/>
    </row>
    <row r="124" spans="1:13" x14ac:dyDescent="0.2">
      <c r="A124" s="16"/>
      <c r="B124" s="27"/>
      <c r="C124" s="10"/>
      <c r="D124" s="10"/>
      <c r="E124" s="10"/>
      <c r="F124" s="10"/>
      <c r="G124" s="10"/>
      <c r="H124" s="10"/>
      <c r="I124" s="45"/>
      <c r="J124" s="45"/>
      <c r="K124" s="45"/>
      <c r="L124" s="45"/>
      <c r="M124" s="45"/>
    </row>
    <row r="125" spans="1:13" x14ac:dyDescent="0.2">
      <c r="A125" s="16"/>
      <c r="B125" s="27"/>
      <c r="C125" s="10"/>
      <c r="D125" s="10"/>
      <c r="E125" s="10"/>
      <c r="F125" s="10"/>
      <c r="G125" s="10"/>
      <c r="H125" s="10"/>
      <c r="I125" s="45"/>
      <c r="J125" s="45"/>
      <c r="K125" s="45"/>
      <c r="L125" s="45"/>
      <c r="M125" s="45"/>
    </row>
    <row r="126" spans="1:13" x14ac:dyDescent="0.2">
      <c r="A126" s="27"/>
      <c r="B126" s="27"/>
      <c r="C126" s="10"/>
      <c r="D126" s="10"/>
      <c r="E126" s="10"/>
      <c r="F126" s="10"/>
      <c r="G126" s="10"/>
      <c r="H126" s="10"/>
      <c r="I126" s="45"/>
      <c r="J126" s="45"/>
      <c r="K126" s="45"/>
      <c r="L126" s="45"/>
      <c r="M126" s="45"/>
    </row>
    <row r="127" spans="1:13" x14ac:dyDescent="0.2">
      <c r="A127" s="24"/>
      <c r="B127" s="24"/>
      <c r="H127" s="34"/>
      <c r="I127" s="46"/>
      <c r="J127" s="46"/>
      <c r="K127" s="46"/>
      <c r="L127" s="46"/>
      <c r="M127" s="45"/>
    </row>
    <row r="128" spans="1:13" x14ac:dyDescent="0.2">
      <c r="A128" s="24"/>
      <c r="B128" s="24"/>
      <c r="J128" s="44"/>
      <c r="K128" s="44"/>
      <c r="L128" s="44"/>
      <c r="M128" s="45"/>
    </row>
    <row r="129" spans="1:13" x14ac:dyDescent="0.2">
      <c r="A129" s="24"/>
      <c r="B129" s="24"/>
      <c r="H129" s="34"/>
      <c r="I129" s="46"/>
      <c r="J129" s="46"/>
      <c r="K129" s="46"/>
      <c r="L129" s="46"/>
      <c r="M129" s="45"/>
    </row>
    <row r="130" spans="1:13" x14ac:dyDescent="0.2">
      <c r="A130" s="24"/>
      <c r="B130" s="24"/>
      <c r="H130" s="34"/>
      <c r="I130" s="46"/>
      <c r="J130" s="46"/>
      <c r="K130" s="46"/>
      <c r="L130" s="46"/>
      <c r="M130" s="45"/>
    </row>
    <row r="131" spans="1:13" x14ac:dyDescent="0.2">
      <c r="A131" s="15"/>
      <c r="B131" s="24"/>
      <c r="J131" s="44"/>
      <c r="K131" s="44"/>
      <c r="L131" s="44"/>
      <c r="M131" s="45"/>
    </row>
    <row r="132" spans="1:13" x14ac:dyDescent="0.2">
      <c r="A132" s="27"/>
      <c r="B132" s="27"/>
      <c r="C132" s="10"/>
      <c r="D132" s="10"/>
      <c r="E132" s="10"/>
      <c r="F132" s="10"/>
      <c r="G132" s="10"/>
      <c r="H132" s="10"/>
      <c r="I132" s="45"/>
      <c r="J132" s="45"/>
      <c r="K132" s="45"/>
      <c r="L132" s="45"/>
      <c r="M132" s="45"/>
    </row>
    <row r="133" spans="1:13" x14ac:dyDescent="0.2">
      <c r="A133" s="27"/>
      <c r="B133" s="27"/>
      <c r="C133" s="10"/>
      <c r="D133" s="10"/>
      <c r="E133" s="10"/>
      <c r="F133" s="10"/>
      <c r="G133" s="10"/>
      <c r="H133" s="10"/>
      <c r="I133" s="45"/>
      <c r="J133" s="45"/>
      <c r="K133" s="45"/>
      <c r="L133" s="45"/>
      <c r="M133" s="45"/>
    </row>
    <row r="134" spans="1:13" x14ac:dyDescent="0.2">
      <c r="A134" s="16"/>
      <c r="B134" s="27"/>
      <c r="C134" s="10"/>
      <c r="D134" s="10"/>
      <c r="E134" s="10"/>
      <c r="F134" s="10"/>
      <c r="G134" s="10"/>
      <c r="H134" s="10"/>
      <c r="I134" s="45"/>
      <c r="J134" s="45"/>
      <c r="K134" s="45"/>
      <c r="L134" s="45"/>
      <c r="M134" s="45"/>
    </row>
    <row r="135" spans="1:13" x14ac:dyDescent="0.2">
      <c r="A135" s="16"/>
      <c r="B135" s="27"/>
      <c r="C135" s="10"/>
      <c r="D135" s="10"/>
      <c r="E135" s="10"/>
      <c r="F135" s="10"/>
      <c r="G135" s="10"/>
      <c r="H135" s="10"/>
      <c r="I135" s="45"/>
      <c r="J135" s="45"/>
      <c r="K135" s="45"/>
      <c r="L135" s="45"/>
      <c r="M135" s="45"/>
    </row>
    <row r="136" spans="1:13" x14ac:dyDescent="0.2">
      <c r="A136" s="16"/>
      <c r="B136" s="27"/>
      <c r="C136" s="10"/>
      <c r="D136" s="10"/>
      <c r="E136" s="10"/>
      <c r="F136" s="10"/>
      <c r="G136" s="34"/>
      <c r="H136" s="10"/>
      <c r="I136" s="45"/>
      <c r="J136" s="45"/>
      <c r="K136" s="45"/>
      <c r="L136" s="45"/>
      <c r="M136" s="45"/>
    </row>
    <row r="137" spans="1:13" x14ac:dyDescent="0.2">
      <c r="A137" s="16"/>
      <c r="B137" s="27"/>
      <c r="C137" s="10"/>
      <c r="D137" s="10"/>
      <c r="E137" s="10"/>
      <c r="F137" s="10"/>
      <c r="G137" s="10"/>
      <c r="H137" s="10"/>
      <c r="I137" s="45"/>
      <c r="J137" s="45"/>
      <c r="K137" s="45"/>
      <c r="L137" s="45"/>
      <c r="M137" s="45"/>
    </row>
    <row r="138" spans="1:13" x14ac:dyDescent="0.2">
      <c r="A138" s="24"/>
      <c r="B138" s="24"/>
      <c r="H138" s="34"/>
      <c r="I138" s="46"/>
      <c r="J138" s="46"/>
      <c r="K138" s="46"/>
      <c r="L138" s="46"/>
      <c r="M138" s="45"/>
    </row>
    <row r="139" spans="1:13" x14ac:dyDescent="0.2">
      <c r="A139" s="24"/>
      <c r="B139" s="24"/>
      <c r="H139" s="34"/>
      <c r="I139" s="46"/>
      <c r="J139" s="46"/>
      <c r="K139" s="46"/>
      <c r="L139" s="46"/>
      <c r="M139" s="45"/>
    </row>
    <row r="140" spans="1:13" x14ac:dyDescent="0.2">
      <c r="A140" s="24"/>
      <c r="B140" s="24"/>
      <c r="H140" s="34"/>
      <c r="I140" s="46"/>
      <c r="J140" s="46"/>
      <c r="K140" s="46"/>
      <c r="L140" s="46"/>
      <c r="M140" s="45"/>
    </row>
    <row r="141" spans="1:13" x14ac:dyDescent="0.2">
      <c r="A141" s="24"/>
      <c r="B141" s="24"/>
      <c r="H141" s="34"/>
      <c r="I141" s="46"/>
      <c r="J141" s="46"/>
      <c r="K141" s="46"/>
      <c r="L141" s="46"/>
      <c r="M141" s="45"/>
    </row>
    <row r="142" spans="1:13" x14ac:dyDescent="0.2">
      <c r="A142" s="16"/>
      <c r="B142" s="27"/>
      <c r="C142" s="10"/>
      <c r="D142" s="10"/>
      <c r="E142" s="10"/>
      <c r="F142" s="10"/>
      <c r="G142" s="10"/>
      <c r="H142" s="10"/>
      <c r="I142" s="45"/>
      <c r="J142" s="45"/>
      <c r="K142" s="45"/>
      <c r="L142" s="45"/>
      <c r="M142" s="45"/>
    </row>
    <row r="143" spans="1:13" x14ac:dyDescent="0.2">
      <c r="A143" s="27"/>
      <c r="B143" s="27"/>
      <c r="J143" s="44"/>
      <c r="K143" s="44"/>
      <c r="L143" s="44"/>
      <c r="M143" s="45"/>
    </row>
    <row r="144" spans="1:13" x14ac:dyDescent="0.2">
      <c r="A144" s="24"/>
      <c r="B144" s="24"/>
      <c r="E144" s="10"/>
      <c r="F144" s="10"/>
      <c r="G144" s="34"/>
      <c r="H144" s="10"/>
      <c r="I144" s="45"/>
      <c r="J144" s="45"/>
      <c r="K144" s="45"/>
      <c r="L144" s="45"/>
      <c r="M144" s="45"/>
    </row>
    <row r="145" spans="1:13" x14ac:dyDescent="0.2">
      <c r="A145" s="16"/>
      <c r="B145" s="27"/>
      <c r="J145" s="44"/>
      <c r="K145" s="44"/>
      <c r="L145" s="44"/>
      <c r="M145" s="45"/>
    </row>
    <row r="146" spans="1:13" x14ac:dyDescent="0.2">
      <c r="A146" s="16"/>
      <c r="B146" s="27"/>
      <c r="E146" s="10"/>
      <c r="F146" s="10"/>
      <c r="G146" s="10"/>
      <c r="H146" s="34"/>
      <c r="I146" s="46"/>
      <c r="J146" s="46"/>
      <c r="K146" s="46"/>
      <c r="L146" s="46"/>
      <c r="M146" s="45"/>
    </row>
    <row r="147" spans="1:13" x14ac:dyDescent="0.2">
      <c r="A147" s="16"/>
      <c r="B147" s="27"/>
      <c r="J147" s="44"/>
      <c r="K147" s="44"/>
      <c r="L147" s="44"/>
      <c r="M147" s="45"/>
    </row>
    <row r="148" spans="1:13" x14ac:dyDescent="0.2">
      <c r="A148" s="37"/>
      <c r="B148" s="33"/>
      <c r="J148" s="44"/>
      <c r="K148" s="44"/>
      <c r="L148" s="44"/>
      <c r="M148" s="45"/>
    </row>
    <row r="149" spans="1:13" x14ac:dyDescent="0.2">
      <c r="A149" s="37"/>
      <c r="B149" s="33"/>
      <c r="J149" s="44"/>
      <c r="K149" s="44"/>
      <c r="L149" s="44"/>
      <c r="M149" s="45"/>
    </row>
    <row r="150" spans="1:13" x14ac:dyDescent="0.2">
      <c r="A150" s="37"/>
      <c r="B150" s="33"/>
      <c r="J150" s="44"/>
      <c r="K150" s="44"/>
      <c r="L150" s="44"/>
      <c r="M150" s="45"/>
    </row>
    <row r="151" spans="1:13" x14ac:dyDescent="0.2">
      <c r="A151" s="16"/>
      <c r="B151" s="27"/>
      <c r="E151" s="10"/>
      <c r="F151" s="10"/>
      <c r="G151" s="34"/>
      <c r="H151" s="10"/>
      <c r="I151" s="45"/>
      <c r="J151" s="45"/>
      <c r="K151" s="45"/>
      <c r="L151" s="45"/>
      <c r="M151" s="45"/>
    </row>
    <row r="152" spans="1:13" x14ac:dyDescent="0.2">
      <c r="A152" s="37"/>
      <c r="B152" s="33"/>
      <c r="J152" s="44"/>
      <c r="K152" s="44"/>
      <c r="L152" s="44"/>
      <c r="M152" s="45"/>
    </row>
    <row r="153" spans="1:13" x14ac:dyDescent="0.2">
      <c r="A153" s="16"/>
      <c r="B153" s="27"/>
      <c r="E153" s="10"/>
      <c r="F153" s="10"/>
      <c r="G153" s="10"/>
      <c r="H153" s="10"/>
      <c r="I153" s="45"/>
      <c r="J153" s="45"/>
      <c r="K153" s="45"/>
      <c r="L153" s="45"/>
      <c r="M153" s="45"/>
    </row>
    <row r="154" spans="1:13" x14ac:dyDescent="0.2">
      <c r="A154" s="24"/>
      <c r="B154" s="24"/>
      <c r="E154" s="10"/>
      <c r="F154" s="10"/>
      <c r="G154" s="10"/>
      <c r="H154" s="10"/>
      <c r="I154" s="45"/>
      <c r="J154" s="45"/>
      <c r="K154" s="45"/>
      <c r="L154" s="45"/>
      <c r="M154" s="45"/>
    </row>
    <row r="155" spans="1:13" x14ac:dyDescent="0.2">
      <c r="A155" s="16"/>
      <c r="B155" s="27"/>
      <c r="J155" s="44"/>
      <c r="K155" s="44"/>
      <c r="L155" s="44"/>
      <c r="M155" s="45"/>
    </row>
    <row r="156" spans="1:13" x14ac:dyDescent="0.2">
      <c r="A156" s="24"/>
      <c r="B156" s="24"/>
      <c r="J156" s="44"/>
      <c r="K156" s="44"/>
      <c r="L156" s="44"/>
      <c r="M156" s="45"/>
    </row>
    <row r="157" spans="1:13" x14ac:dyDescent="0.2">
      <c r="A157" s="37"/>
      <c r="B157" s="33"/>
      <c r="J157" s="44"/>
      <c r="K157" s="44"/>
      <c r="L157" s="44"/>
      <c r="M157" s="45"/>
    </row>
    <row r="158" spans="1:13" x14ac:dyDescent="0.2">
      <c r="A158" s="15"/>
      <c r="B158" s="24"/>
      <c r="M158" s="45"/>
    </row>
    <row r="159" spans="1:13" x14ac:dyDescent="0.2">
      <c r="A159" s="16"/>
      <c r="B159" s="27"/>
      <c r="E159" s="10"/>
      <c r="F159" s="10"/>
      <c r="G159" s="34"/>
      <c r="H159" s="34"/>
      <c r="I159" s="46"/>
      <c r="J159" s="34"/>
      <c r="K159" s="34"/>
      <c r="L159" s="34"/>
      <c r="M159" s="45"/>
    </row>
    <row r="160" spans="1:13" x14ac:dyDescent="0.2">
      <c r="A160" s="16"/>
      <c r="B160" s="27"/>
      <c r="E160" s="10"/>
      <c r="F160" s="10"/>
      <c r="G160" s="10"/>
      <c r="H160" s="10"/>
      <c r="I160" s="45"/>
      <c r="J160" s="10"/>
      <c r="K160" s="10"/>
      <c r="L160" s="10"/>
      <c r="M160" s="45"/>
    </row>
    <row r="161" spans="1:13" x14ac:dyDescent="0.2">
      <c r="A161" s="37"/>
      <c r="B161" s="33"/>
      <c r="M161" s="45"/>
    </row>
    <row r="162" spans="1:13" x14ac:dyDescent="0.2">
      <c r="A162" s="37"/>
      <c r="B162" s="33"/>
      <c r="M162" s="45"/>
    </row>
    <row r="163" spans="1:13" x14ac:dyDescent="0.2">
      <c r="A163" s="27"/>
      <c r="B163" s="27"/>
      <c r="C163" s="10"/>
      <c r="D163" s="10"/>
      <c r="E163" s="10"/>
      <c r="F163" s="10"/>
      <c r="G163" s="34"/>
      <c r="H163" s="10"/>
      <c r="M163" s="45"/>
    </row>
    <row r="164" spans="1:13" x14ac:dyDescent="0.2">
      <c r="A164" s="37"/>
      <c r="B164" s="33"/>
      <c r="M164" s="45"/>
    </row>
    <row r="165" spans="1:13" x14ac:dyDescent="0.2">
      <c r="A165" s="27"/>
      <c r="B165" s="27"/>
      <c r="E165" s="10"/>
      <c r="F165" s="10"/>
      <c r="G165" s="10"/>
      <c r="H165" s="10"/>
      <c r="I165" s="45"/>
      <c r="J165" s="10"/>
      <c r="K165" s="10"/>
      <c r="L165" s="10"/>
      <c r="M165" s="45"/>
    </row>
    <row r="166" spans="1:13" x14ac:dyDescent="0.2">
      <c r="A166" s="37"/>
      <c r="B166" s="33"/>
      <c r="M166" s="45"/>
    </row>
    <row r="167" spans="1:13" x14ac:dyDescent="0.2">
      <c r="A167" s="27"/>
      <c r="B167" s="27"/>
      <c r="M167" s="45"/>
    </row>
    <row r="168" spans="1:13" x14ac:dyDescent="0.2">
      <c r="A168" s="37"/>
      <c r="B168" s="33"/>
      <c r="M168" s="45"/>
    </row>
    <row r="169" spans="1:13" x14ac:dyDescent="0.2">
      <c r="A169" s="16"/>
      <c r="B169" s="27"/>
      <c r="E169" s="10"/>
      <c r="F169" s="10"/>
      <c r="G169" s="10"/>
      <c r="H169" s="10"/>
      <c r="I169" s="45"/>
      <c r="J169" s="10"/>
      <c r="K169" s="10"/>
      <c r="L169" s="10"/>
      <c r="M169" s="45"/>
    </row>
    <row r="170" spans="1:13" x14ac:dyDescent="0.2">
      <c r="A170" s="37"/>
      <c r="B170" s="33"/>
      <c r="M170" s="45"/>
    </row>
    <row r="171" spans="1:13" x14ac:dyDescent="0.2">
      <c r="A171" s="16"/>
      <c r="B171" s="27"/>
      <c r="M171" s="45"/>
    </row>
    <row r="172" spans="1:13" x14ac:dyDescent="0.2">
      <c r="A172" s="27"/>
      <c r="B172" s="27"/>
      <c r="E172" s="10"/>
      <c r="F172" s="10"/>
      <c r="G172" s="10"/>
      <c r="H172" s="10"/>
      <c r="I172" s="45"/>
      <c r="J172" s="10"/>
      <c r="K172" s="10"/>
      <c r="L172" s="10"/>
      <c r="M172" s="45"/>
    </row>
    <row r="173" spans="1:13" x14ac:dyDescent="0.2">
      <c r="A173" s="16"/>
      <c r="B173" s="27"/>
      <c r="C173" s="10"/>
      <c r="D173" s="10"/>
      <c r="E173" s="10"/>
      <c r="F173" s="10"/>
      <c r="G173" s="10"/>
      <c r="H173" s="10"/>
      <c r="I173" s="45"/>
      <c r="J173" s="10"/>
      <c r="K173" s="10"/>
      <c r="L173" s="10"/>
      <c r="M173" s="45"/>
    </row>
    <row r="174" spans="1:13" x14ac:dyDescent="0.2">
      <c r="A174" s="37"/>
      <c r="B174" s="33"/>
      <c r="M174" s="45"/>
    </row>
    <row r="175" spans="1:13" x14ac:dyDescent="0.2">
      <c r="A175" s="24"/>
      <c r="B175" s="24"/>
      <c r="M175" s="45"/>
    </row>
    <row r="176" spans="1:13" x14ac:dyDescent="0.2">
      <c r="A176" s="37"/>
      <c r="B176" s="33"/>
      <c r="M176" s="45"/>
    </row>
    <row r="189" spans="1:2" x14ac:dyDescent="0.2">
      <c r="A189" s="27"/>
      <c r="B189" s="27"/>
    </row>
    <row r="190" spans="1:2" x14ac:dyDescent="0.2">
      <c r="A190" s="24"/>
      <c r="B190" s="24"/>
    </row>
  </sheetData>
  <sortState ref="A68:M88">
    <sortCondition descending="1" ref="M68:M88"/>
  </sortState>
  <pageMargins left="0.7" right="0.7" top="0.75" bottom="0.75" header="0.3" footer="0.3"/>
  <ignoredErrors>
    <ignoredError sqref="J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SE</vt:lpstr>
      <vt:lpstr>JU</vt:lpstr>
      <vt:lpstr>CAD</vt:lpstr>
      <vt:lpstr>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Marco Peschiera</cp:lastModifiedBy>
  <dcterms:created xsi:type="dcterms:W3CDTF">2017-02-10T09:23:57Z</dcterms:created>
  <dcterms:modified xsi:type="dcterms:W3CDTF">2018-11-13T11:48:36Z</dcterms:modified>
</cp:coreProperties>
</file>