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Pesk/Desktop/Work In Progress/001CRER/"/>
    </mc:Choice>
  </mc:AlternateContent>
  <xr:revisionPtr revIDLastSave="0" documentId="13_ncr:1_{7C722ADA-1BF5-2B4A-8F44-D207F7CA4F6A}" xr6:coauthVersionLast="32" xr6:coauthVersionMax="32" xr10:uidLastSave="{00000000-0000-0000-0000-000000000000}"/>
  <bookViews>
    <workbookView xWindow="5120" yWindow="460" windowWidth="22580" windowHeight="15720" tabRatio="500" activeTab="2" xr2:uid="{00000000-000D-0000-FFFF-FFFF00000000}"/>
  </bookViews>
  <sheets>
    <sheet name="SE" sheetId="1" r:id="rId1"/>
    <sheet name="JU" sheetId="5" r:id="rId2"/>
    <sheet name="CAD" sheetId="2" r:id="rId3"/>
    <sheet name="ESO" sheetId="4" r:id="rId4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94" i="2" l="1"/>
  <c r="R14" i="2"/>
  <c r="Q15" i="5" l="1"/>
  <c r="Q14" i="5"/>
  <c r="P77" i="5" l="1"/>
  <c r="P78" i="5"/>
  <c r="P74" i="5"/>
  <c r="P80" i="5"/>
  <c r="P76" i="5"/>
  <c r="P79" i="5"/>
  <c r="R67" i="5"/>
  <c r="R68" i="5"/>
  <c r="Q14" i="2"/>
  <c r="P29" i="5"/>
  <c r="P31" i="5"/>
  <c r="P20" i="5"/>
  <c r="P22" i="5"/>
  <c r="P15" i="5"/>
  <c r="P25" i="5"/>
  <c r="P19" i="5"/>
  <c r="P18" i="5"/>
  <c r="P16" i="5"/>
  <c r="P14" i="5"/>
  <c r="N14" i="5"/>
  <c r="S70" i="2" l="1"/>
  <c r="S77" i="2"/>
  <c r="S78" i="2"/>
  <c r="S79" i="2"/>
  <c r="S81" i="2"/>
  <c r="S84" i="2"/>
  <c r="S85" i="2"/>
  <c r="S86" i="2"/>
  <c r="S87" i="2"/>
  <c r="S89" i="2"/>
  <c r="S121" i="2"/>
  <c r="S122" i="2"/>
  <c r="S124" i="2"/>
  <c r="T68" i="1"/>
  <c r="T69" i="1"/>
  <c r="T50" i="1"/>
  <c r="T51" i="1"/>
  <c r="T52" i="1"/>
  <c r="T53" i="1"/>
  <c r="N82" i="5"/>
  <c r="C82" i="5"/>
  <c r="R82" i="5" s="1"/>
  <c r="M48" i="4"/>
  <c r="M46" i="4"/>
  <c r="M47" i="4"/>
  <c r="K23" i="1" l="1"/>
  <c r="K25" i="1"/>
  <c r="K36" i="1"/>
  <c r="K15" i="1"/>
  <c r="K17" i="1"/>
  <c r="K20" i="1"/>
  <c r="K19" i="1"/>
  <c r="N25" i="5"/>
  <c r="K12" i="1"/>
  <c r="K24" i="1"/>
  <c r="K13" i="1"/>
  <c r="K61" i="1"/>
  <c r="K59" i="1"/>
  <c r="K58" i="1"/>
  <c r="R93" i="5"/>
  <c r="R85" i="5"/>
  <c r="R94" i="5"/>
  <c r="R50" i="5"/>
  <c r="R56" i="5"/>
  <c r="R66" i="5"/>
  <c r="R25" i="5"/>
  <c r="N28" i="5"/>
  <c r="N65" i="5"/>
  <c r="N31" i="5"/>
  <c r="R31" i="5" s="1"/>
  <c r="N47" i="5"/>
  <c r="N62" i="5"/>
  <c r="N45" i="5"/>
  <c r="N29" i="5"/>
  <c r="N23" i="5"/>
  <c r="N22" i="5"/>
  <c r="N67" i="5"/>
  <c r="N51" i="5"/>
  <c r="R51" i="5" s="1"/>
  <c r="N21" i="5"/>
  <c r="N20" i="5"/>
  <c r="N24" i="5"/>
  <c r="N37" i="5"/>
  <c r="N64" i="5"/>
  <c r="N44" i="5"/>
  <c r="N35" i="5"/>
  <c r="N38" i="5"/>
  <c r="N56" i="5"/>
  <c r="N53" i="5"/>
  <c r="R53" i="5" s="1"/>
  <c r="N32" i="5"/>
  <c r="N30" i="5"/>
  <c r="N46" i="5"/>
  <c r="N41" i="5"/>
  <c r="N27" i="5"/>
  <c r="N33" i="5"/>
  <c r="N34" i="5"/>
  <c r="N50" i="5"/>
  <c r="N49" i="5"/>
  <c r="N26" i="5"/>
  <c r="N39" i="5"/>
  <c r="N43" i="5"/>
  <c r="R43" i="5" s="1"/>
  <c r="N94" i="5"/>
  <c r="N87" i="5"/>
  <c r="N86" i="5"/>
  <c r="N85" i="5"/>
  <c r="N79" i="5"/>
  <c r="N81" i="5"/>
  <c r="N91" i="5"/>
  <c r="N89" i="5"/>
  <c r="R89" i="5" s="1"/>
  <c r="N88" i="5"/>
  <c r="R88" i="5" s="1"/>
  <c r="P95" i="2"/>
  <c r="N93" i="5"/>
  <c r="N84" i="5"/>
  <c r="N92" i="5"/>
  <c r="R92" i="5" s="1"/>
  <c r="O94" i="2"/>
  <c r="O14" i="2"/>
  <c r="N17" i="2" l="1"/>
  <c r="N34" i="2"/>
  <c r="K34" i="2"/>
  <c r="N22" i="2"/>
  <c r="K22" i="2"/>
  <c r="N20" i="2"/>
  <c r="N26" i="2"/>
  <c r="N28" i="2"/>
  <c r="N31" i="2"/>
  <c r="N23" i="2"/>
  <c r="N21" i="2"/>
  <c r="K21" i="2"/>
  <c r="N18" i="2"/>
  <c r="N30" i="2"/>
  <c r="N16" i="2"/>
  <c r="N15" i="2"/>
  <c r="K15" i="2"/>
  <c r="N14" i="2"/>
  <c r="K14" i="2"/>
  <c r="S14" i="2" s="1"/>
  <c r="N94" i="2"/>
  <c r="N97" i="2"/>
  <c r="N102" i="2"/>
  <c r="N110" i="2"/>
  <c r="K110" i="2"/>
  <c r="S110" i="2" s="1"/>
  <c r="N104" i="2"/>
  <c r="N99" i="2"/>
  <c r="N96" i="2"/>
  <c r="K96" i="2"/>
  <c r="N95" i="2"/>
  <c r="K95" i="2"/>
  <c r="K94" i="2"/>
  <c r="K112" i="2" l="1"/>
  <c r="S112" i="2" s="1"/>
  <c r="K102" i="2"/>
  <c r="S102" i="2" s="1"/>
  <c r="K109" i="2"/>
  <c r="S109" i="2" s="1"/>
  <c r="K115" i="2"/>
  <c r="S115" i="2" s="1"/>
  <c r="K114" i="2"/>
  <c r="S114" i="2" s="1"/>
  <c r="K104" i="2"/>
  <c r="S104" i="2" s="1"/>
  <c r="K105" i="2"/>
  <c r="S105" i="2" s="1"/>
  <c r="K99" i="2"/>
  <c r="S99" i="2" s="1"/>
  <c r="K98" i="2"/>
  <c r="K116" i="2"/>
  <c r="S116" i="2" s="1"/>
  <c r="K101" i="2"/>
  <c r="K117" i="2"/>
  <c r="K106" i="2"/>
  <c r="K113" i="2"/>
  <c r="K103" i="2"/>
  <c r="S103" i="2" s="1"/>
  <c r="K108" i="2"/>
  <c r="S108" i="2" s="1"/>
  <c r="K107" i="2"/>
  <c r="K120" i="2"/>
  <c r="S120" i="2" s="1"/>
  <c r="K111" i="2"/>
  <c r="S111" i="2" s="1"/>
  <c r="K118" i="2"/>
  <c r="S118" i="2" s="1"/>
  <c r="K97" i="2"/>
  <c r="K30" i="2"/>
  <c r="S30" i="2" s="1"/>
  <c r="K51" i="2"/>
  <c r="S51" i="2" s="1"/>
  <c r="K53" i="2"/>
  <c r="S53" i="2" s="1"/>
  <c r="K23" i="2"/>
  <c r="S23" i="2" s="1"/>
  <c r="K47" i="2"/>
  <c r="S47" i="2" s="1"/>
  <c r="K32" i="2"/>
  <c r="S32" i="2" s="1"/>
  <c r="K48" i="2"/>
  <c r="K36" i="2"/>
  <c r="S36" i="2" s="1"/>
  <c r="K24" i="2"/>
  <c r="K29" i="2"/>
  <c r="K69" i="2"/>
  <c r="S69" i="2" s="1"/>
  <c r="K28" i="2"/>
  <c r="K52" i="2"/>
  <c r="K83" i="2"/>
  <c r="S83" i="2" s="1"/>
  <c r="K19" i="2"/>
  <c r="K66" i="2"/>
  <c r="S66" i="2" s="1"/>
  <c r="K72" i="2"/>
  <c r="S72" i="2" s="1"/>
  <c r="K43" i="2"/>
  <c r="S43" i="2" s="1"/>
  <c r="K50" i="2"/>
  <c r="S50" i="2" s="1"/>
  <c r="K31" i="2"/>
  <c r="S31" i="2" s="1"/>
  <c r="K59" i="2"/>
  <c r="S59" i="2" s="1"/>
  <c r="K16" i="2"/>
  <c r="K49" i="2"/>
  <c r="S49" i="2" s="1"/>
  <c r="K88" i="2"/>
  <c r="S88" i="2" s="1"/>
  <c r="K17" i="2"/>
  <c r="K35" i="2"/>
  <c r="K37" i="2"/>
  <c r="S37" i="2" s="1"/>
  <c r="K82" i="2"/>
  <c r="S82" i="2" s="1"/>
  <c r="K39" i="2"/>
  <c r="S39" i="2" s="1"/>
  <c r="K20" i="2"/>
  <c r="S20" i="2" s="1"/>
  <c r="K40" i="2"/>
  <c r="K60" i="2"/>
  <c r="S60" i="2" s="1"/>
  <c r="K38" i="2"/>
  <c r="S38" i="2" s="1"/>
  <c r="K25" i="2"/>
  <c r="K46" i="2"/>
  <c r="S46" i="2" s="1"/>
  <c r="K63" i="2"/>
  <c r="S63" i="2" s="1"/>
  <c r="K27" i="2"/>
  <c r="K44" i="2"/>
  <c r="K42" i="2"/>
  <c r="S42" i="2" s="1"/>
  <c r="K41" i="2"/>
  <c r="S41" i="2" s="1"/>
  <c r="K33" i="2"/>
  <c r="K18" i="2"/>
  <c r="K45" i="2"/>
  <c r="S45" i="2" s="1"/>
  <c r="K64" i="2"/>
  <c r="S64" i="2" s="1"/>
  <c r="K62" i="2"/>
  <c r="S62" i="2" s="1"/>
  <c r="K26" i="2"/>
  <c r="S26" i="2" s="1"/>
  <c r="K61" i="2"/>
  <c r="S61" i="2" s="1"/>
  <c r="L77" i="5" l="1"/>
  <c r="L75" i="5"/>
  <c r="L14" i="5"/>
  <c r="L15" i="5"/>
  <c r="L17" i="5"/>
  <c r="L16" i="5"/>
  <c r="E60" i="1" l="1"/>
  <c r="J14" i="5" l="1"/>
  <c r="J15" i="5" l="1"/>
  <c r="J13" i="1" l="1"/>
  <c r="I48" i="2" l="1"/>
  <c r="S48" i="2" s="1"/>
  <c r="I29" i="2"/>
  <c r="I73" i="2"/>
  <c r="S73" i="2" s="1"/>
  <c r="I19" i="2"/>
  <c r="I16" i="2"/>
  <c r="I17" i="2"/>
  <c r="I68" i="2"/>
  <c r="I25" i="2"/>
  <c r="I56" i="2"/>
  <c r="I21" i="2"/>
  <c r="I54" i="2"/>
  <c r="I15" i="2"/>
  <c r="I96" i="2"/>
  <c r="I98" i="2"/>
  <c r="I100" i="2"/>
  <c r="I97" i="2"/>
  <c r="I22" i="5"/>
  <c r="I20" i="5"/>
  <c r="I41" i="5"/>
  <c r="I17" i="5"/>
  <c r="I27" i="5"/>
  <c r="I18" i="5"/>
  <c r="I19" i="5"/>
  <c r="I79" i="5"/>
  <c r="I97" i="5"/>
  <c r="R97" i="5" s="1"/>
  <c r="I80" i="5"/>
  <c r="I76" i="5"/>
  <c r="E53" i="4"/>
  <c r="E54" i="4"/>
  <c r="E56" i="4"/>
  <c r="E55" i="4"/>
  <c r="M60" i="4" s="1"/>
  <c r="E11" i="4"/>
  <c r="H18" i="1"/>
  <c r="H23" i="1"/>
  <c r="H38" i="1"/>
  <c r="T28" i="1" s="1"/>
  <c r="H25" i="1"/>
  <c r="H15" i="5"/>
  <c r="H29" i="1"/>
  <c r="H27" i="1"/>
  <c r="T27" i="1" s="1"/>
  <c r="D27" i="1"/>
  <c r="H16" i="1"/>
  <c r="H17" i="1"/>
  <c r="H24" i="5"/>
  <c r="H20" i="1"/>
  <c r="H34" i="5"/>
  <c r="R34" i="5" s="1"/>
  <c r="H30" i="5"/>
  <c r="R30" i="5" s="1"/>
  <c r="H19" i="5"/>
  <c r="H14" i="1"/>
  <c r="H14" i="5"/>
  <c r="H78" i="5"/>
  <c r="H74" i="5"/>
  <c r="H77" i="5"/>
  <c r="H59" i="1"/>
  <c r="H81" i="5"/>
  <c r="H76" i="5"/>
  <c r="H80" i="5"/>
  <c r="H75" i="5"/>
  <c r="R95" i="5" s="1"/>
  <c r="M68" i="4"/>
  <c r="D71" i="2"/>
  <c r="S71" i="2" s="1"/>
  <c r="T33" i="1"/>
  <c r="G49" i="1"/>
  <c r="G19" i="1"/>
  <c r="G39" i="1"/>
  <c r="T39" i="1" s="1"/>
  <c r="G48" i="1"/>
  <c r="G62" i="1"/>
  <c r="G20" i="1"/>
  <c r="G37" i="1"/>
  <c r="T37" i="1" s="1"/>
  <c r="G67" i="1"/>
  <c r="G27" i="1"/>
  <c r="G47" i="1"/>
  <c r="T49" i="1" s="1"/>
  <c r="G23" i="1"/>
  <c r="T16" i="1" s="1"/>
  <c r="G25" i="1"/>
  <c r="G14" i="1"/>
  <c r="G24" i="1"/>
  <c r="G31" i="1"/>
  <c r="G66" i="1"/>
  <c r="T67" i="1" s="1"/>
  <c r="G41" i="1"/>
  <c r="G40" i="1"/>
  <c r="G29" i="1"/>
  <c r="T31" i="1" s="1"/>
  <c r="G35" i="1"/>
  <c r="G57" i="5"/>
  <c r="G24" i="5"/>
  <c r="G86" i="5"/>
  <c r="R86" i="5" s="1"/>
  <c r="G91" i="5"/>
  <c r="G36" i="5"/>
  <c r="G81" i="5"/>
  <c r="R81" i="5" s="1"/>
  <c r="G35" i="5"/>
  <c r="G84" i="5"/>
  <c r="R84" i="5" s="1"/>
  <c r="G55" i="5"/>
  <c r="G21" i="5"/>
  <c r="G19" i="5"/>
  <c r="G54" i="5"/>
  <c r="R54" i="5" s="1"/>
  <c r="G15" i="5"/>
  <c r="G87" i="5"/>
  <c r="G38" i="5"/>
  <c r="R29" i="5" s="1"/>
  <c r="G96" i="5"/>
  <c r="F37" i="5"/>
  <c r="F23" i="5"/>
  <c r="G59" i="5"/>
  <c r="G58" i="5"/>
  <c r="G14" i="5"/>
  <c r="D67" i="4"/>
  <c r="D65" i="4"/>
  <c r="M67" i="4" s="1"/>
  <c r="D12" i="4"/>
  <c r="D23" i="4"/>
  <c r="D66" i="4"/>
  <c r="M66" i="4" s="1"/>
  <c r="D44" i="4"/>
  <c r="M45" i="4" s="1"/>
  <c r="D22" i="4"/>
  <c r="D14" i="4"/>
  <c r="D43" i="4"/>
  <c r="M23" i="4" s="1"/>
  <c r="D21" i="4"/>
  <c r="M21" i="4" s="1"/>
  <c r="D20" i="4"/>
  <c r="D40" i="4"/>
  <c r="D11" i="4"/>
  <c r="D37" i="4"/>
  <c r="M37" i="4" s="1"/>
  <c r="D36" i="4"/>
  <c r="M14" i="4" s="1"/>
  <c r="D13" i="4"/>
  <c r="D19" i="4"/>
  <c r="D53" i="4"/>
  <c r="D18" i="4"/>
  <c r="D59" i="4"/>
  <c r="D16" i="4"/>
  <c r="D58" i="4"/>
  <c r="M58" i="4" s="1"/>
  <c r="D31" i="4"/>
  <c r="M42" i="4" s="1"/>
  <c r="D62" i="4"/>
  <c r="D28" i="4"/>
  <c r="D61" i="4"/>
  <c r="M55" i="4" s="1"/>
  <c r="D26" i="4"/>
  <c r="M20" i="4" s="1"/>
  <c r="D56" i="4"/>
  <c r="D57" i="4"/>
  <c r="D15" i="4"/>
  <c r="M25" i="4" s="1"/>
  <c r="D25" i="4"/>
  <c r="M41" i="4" s="1"/>
  <c r="D60" i="4"/>
  <c r="D24" i="4"/>
  <c r="M40" i="4" s="1"/>
  <c r="H68" i="2"/>
  <c r="S68" i="2" s="1"/>
  <c r="H55" i="2"/>
  <c r="S55" i="2" s="1"/>
  <c r="H67" i="2"/>
  <c r="S67" i="2" s="1"/>
  <c r="H123" i="2"/>
  <c r="S123" i="2" s="1"/>
  <c r="H113" i="2"/>
  <c r="S113" i="2" s="1"/>
  <c r="H65" i="2"/>
  <c r="S65" i="2" s="1"/>
  <c r="H35" i="2"/>
  <c r="S35" i="2" s="1"/>
  <c r="H106" i="2"/>
  <c r="S106" i="2" s="1"/>
  <c r="H100" i="2"/>
  <c r="H27" i="2"/>
  <c r="S27" i="2" s="1"/>
  <c r="H119" i="2"/>
  <c r="S119" i="2" s="1"/>
  <c r="H40" i="2"/>
  <c r="S40" i="2" s="1"/>
  <c r="H107" i="2"/>
  <c r="S107" i="2" s="1"/>
  <c r="H25" i="2"/>
  <c r="H29" i="2"/>
  <c r="S29" i="2" s="1"/>
  <c r="H52" i="2"/>
  <c r="S52" i="2" s="1"/>
  <c r="H28" i="2"/>
  <c r="S28" i="2" s="1"/>
  <c r="H80" i="2"/>
  <c r="S80" i="2" s="1"/>
  <c r="H44" i="2"/>
  <c r="S44" i="2" s="1"/>
  <c r="H19" i="2"/>
  <c r="H76" i="2"/>
  <c r="S76" i="2" s="1"/>
  <c r="H22" i="2"/>
  <c r="H75" i="2"/>
  <c r="S75" i="2" s="1"/>
  <c r="H74" i="2"/>
  <c r="S74" i="2" s="1"/>
  <c r="H58" i="2"/>
  <c r="S58" i="2" s="1"/>
  <c r="H98" i="2"/>
  <c r="S98" i="2" s="1"/>
  <c r="H101" i="2"/>
  <c r="S101" i="2" s="1"/>
  <c r="H17" i="2"/>
  <c r="H18" i="2"/>
  <c r="S18" i="2" s="1"/>
  <c r="H117" i="2"/>
  <c r="S117" i="2" s="1"/>
  <c r="H34" i="2"/>
  <c r="S34" i="2" s="1"/>
  <c r="H57" i="2"/>
  <c r="S57" i="2" s="1"/>
  <c r="H24" i="2"/>
  <c r="H33" i="2"/>
  <c r="S33" i="2" s="1"/>
  <c r="H97" i="2"/>
  <c r="F57" i="1"/>
  <c r="G95" i="2"/>
  <c r="G94" i="2"/>
  <c r="F17" i="2"/>
  <c r="F19" i="2"/>
  <c r="F16" i="2"/>
  <c r="S16" i="2" s="1"/>
  <c r="F15" i="2"/>
  <c r="F54" i="2"/>
  <c r="S54" i="2" s="1"/>
  <c r="F21" i="2"/>
  <c r="S21" i="2" s="1"/>
  <c r="F56" i="2"/>
  <c r="S56" i="2" s="1"/>
  <c r="F22" i="2"/>
  <c r="S22" i="2" s="1"/>
  <c r="F24" i="2"/>
  <c r="F96" i="2"/>
  <c r="S96" i="2" s="1"/>
  <c r="F94" i="2"/>
  <c r="S94" i="2" s="1"/>
  <c r="C95" i="2"/>
  <c r="F95" i="2"/>
  <c r="F100" i="2"/>
  <c r="R41" i="5"/>
  <c r="C17" i="1"/>
  <c r="T30" i="1"/>
  <c r="T48" i="1"/>
  <c r="F47" i="5"/>
  <c r="F21" i="5"/>
  <c r="F15" i="5"/>
  <c r="F27" i="5"/>
  <c r="F17" i="5"/>
  <c r="F32" i="5"/>
  <c r="F74" i="5"/>
  <c r="F77" i="5"/>
  <c r="F78" i="5"/>
  <c r="F75" i="5"/>
  <c r="F76" i="5"/>
  <c r="C19" i="5"/>
  <c r="E19" i="5"/>
  <c r="C42" i="5"/>
  <c r="C36" i="5"/>
  <c r="R36" i="5" s="1"/>
  <c r="C24" i="5"/>
  <c r="C48" i="5"/>
  <c r="R46" i="5" s="1"/>
  <c r="C21" i="5"/>
  <c r="R21" i="5" s="1"/>
  <c r="C52" i="5"/>
  <c r="R45" i="5" s="1"/>
  <c r="C15" i="5"/>
  <c r="R57" i="5" s="1"/>
  <c r="E15" i="5"/>
  <c r="T42" i="1"/>
  <c r="E22" i="1"/>
  <c r="E28" i="1"/>
  <c r="C28" i="1"/>
  <c r="T22" i="1" s="1"/>
  <c r="C34" i="1"/>
  <c r="T34" i="1" s="1"/>
  <c r="C33" i="1"/>
  <c r="E16" i="1"/>
  <c r="C16" i="1"/>
  <c r="T35" i="1" s="1"/>
  <c r="E15" i="1"/>
  <c r="T44" i="1" s="1"/>
  <c r="C15" i="1"/>
  <c r="C12" i="1"/>
  <c r="E12" i="1"/>
  <c r="C24" i="1"/>
  <c r="T26" i="1" s="1"/>
  <c r="E18" i="5"/>
  <c r="E14" i="1"/>
  <c r="C14" i="1"/>
  <c r="T21" i="1" s="1"/>
  <c r="C13" i="1"/>
  <c r="T29" i="1" s="1"/>
  <c r="E13" i="1"/>
  <c r="E26" i="1"/>
  <c r="C26" i="1"/>
  <c r="E14" i="5"/>
  <c r="C14" i="5"/>
  <c r="E16" i="5"/>
  <c r="C16" i="5"/>
  <c r="R44" i="5" s="1"/>
  <c r="C74" i="5"/>
  <c r="C75" i="5"/>
  <c r="C78" i="5"/>
  <c r="E78" i="5"/>
  <c r="E57" i="1"/>
  <c r="T63" i="1" s="1"/>
  <c r="C57" i="1"/>
  <c r="C60" i="1"/>
  <c r="C59" i="1"/>
  <c r="T60" i="1" s="1"/>
  <c r="C80" i="5"/>
  <c r="E83" i="5"/>
  <c r="C83" i="5"/>
  <c r="E77" i="5"/>
  <c r="C64" i="1"/>
  <c r="T64" i="1" s="1"/>
  <c r="E76" i="5"/>
  <c r="E58" i="1"/>
  <c r="C58" i="1"/>
  <c r="T61" i="1" s="1"/>
  <c r="C17" i="5"/>
  <c r="C30" i="1"/>
  <c r="T45" i="1" s="1"/>
  <c r="C22" i="5"/>
  <c r="R60" i="5" s="1"/>
  <c r="C37" i="5"/>
  <c r="C32" i="1"/>
  <c r="T32" i="1" s="1"/>
  <c r="C23" i="5"/>
  <c r="R58" i="5" s="1"/>
  <c r="C21" i="1"/>
  <c r="C40" i="5"/>
  <c r="C23" i="1"/>
  <c r="C22" i="1"/>
  <c r="C76" i="5"/>
  <c r="C90" i="5"/>
  <c r="R90" i="5" s="1"/>
  <c r="C18" i="5"/>
  <c r="C62" i="1"/>
  <c r="C65" i="1"/>
  <c r="T65" i="1" s="1"/>
  <c r="C63" i="1"/>
  <c r="C77" i="5"/>
  <c r="M64" i="4"/>
  <c r="M28" i="4"/>
  <c r="M17" i="4"/>
  <c r="M27" i="4"/>
  <c r="M29" i="4"/>
  <c r="M24" i="4"/>
  <c r="M61" i="4"/>
  <c r="M63" i="4"/>
  <c r="M59" i="4"/>
  <c r="M38" i="4"/>
  <c r="M65" i="4"/>
  <c r="M19" i="4"/>
  <c r="M62" i="4"/>
  <c r="M30" i="4"/>
  <c r="M53" i="4"/>
  <c r="M12" i="4"/>
  <c r="M54" i="4"/>
  <c r="M13" i="4"/>
  <c r="M33" i="4"/>
  <c r="M34" i="4"/>
  <c r="M32" i="4"/>
  <c r="M56" i="4"/>
  <c r="M26" i="4"/>
  <c r="M16" i="4"/>
  <c r="M18" i="4"/>
  <c r="M39" i="4"/>
  <c r="M36" i="4"/>
  <c r="M35" i="4"/>
  <c r="M11" i="4"/>
  <c r="T46" i="1"/>
  <c r="T20" i="1"/>
  <c r="T43" i="1"/>
  <c r="T23" i="1"/>
  <c r="T17" i="1"/>
  <c r="T18" i="1"/>
  <c r="T14" i="1"/>
  <c r="T47" i="1"/>
  <c r="T25" i="1"/>
  <c r="T66" i="1"/>
  <c r="R63" i="5" l="1"/>
  <c r="R35" i="5"/>
  <c r="R37" i="5"/>
  <c r="R42" i="5"/>
  <c r="S100" i="2"/>
  <c r="S19" i="2"/>
  <c r="T36" i="1"/>
  <c r="T19" i="1"/>
  <c r="T15" i="1"/>
  <c r="T57" i="1"/>
  <c r="T59" i="1"/>
  <c r="T38" i="1"/>
  <c r="T58" i="1"/>
  <c r="R40" i="5"/>
  <c r="S24" i="2"/>
  <c r="S17" i="2"/>
  <c r="S97" i="2"/>
  <c r="M44" i="4"/>
  <c r="R15" i="5"/>
  <c r="R55" i="5"/>
  <c r="T40" i="1"/>
  <c r="M57" i="4"/>
  <c r="R18" i="5"/>
  <c r="M15" i="4"/>
  <c r="R24" i="5"/>
  <c r="R19" i="5"/>
  <c r="R52" i="5"/>
  <c r="S95" i="2"/>
  <c r="S15" i="2"/>
  <c r="S25" i="2"/>
  <c r="M43" i="4"/>
  <c r="M31" i="4"/>
  <c r="T62" i="1"/>
  <c r="T13" i="1"/>
  <c r="M22" i="4"/>
  <c r="T24" i="1"/>
  <c r="T12" i="1"/>
  <c r="R20" i="5"/>
  <c r="R83" i="5"/>
  <c r="R14" i="5"/>
  <c r="R26" i="5"/>
  <c r="R16" i="5"/>
  <c r="R22" i="5"/>
  <c r="R32" i="5"/>
  <c r="R59" i="5"/>
  <c r="R33" i="5"/>
  <c r="R87" i="5"/>
  <c r="R78" i="5"/>
  <c r="R75" i="5"/>
  <c r="R38" i="5"/>
  <c r="R27" i="5"/>
  <c r="R79" i="5"/>
  <c r="R61" i="5"/>
  <c r="R47" i="5"/>
  <c r="R23" i="5"/>
  <c r="R39" i="5"/>
  <c r="R17" i="5"/>
  <c r="R62" i="5"/>
  <c r="R48" i="5"/>
  <c r="R65" i="5"/>
  <c r="R77" i="5"/>
  <c r="R64" i="5"/>
  <c r="R76" i="5"/>
  <c r="R28" i="5"/>
  <c r="R74" i="5"/>
  <c r="R80" i="5"/>
  <c r="R49" i="5"/>
  <c r="R91" i="5"/>
  <c r="R96" i="5"/>
  <c r="T41" i="1"/>
</calcChain>
</file>

<file path=xl/sharedStrings.xml><?xml version="1.0" encoding="utf-8"?>
<sst xmlns="http://schemas.openxmlformats.org/spreadsheetml/2006/main" count="721" uniqueCount="406">
  <si>
    <t>COGNOME NOME</t>
  </si>
  <si>
    <t>1°</t>
  </si>
  <si>
    <t>2°</t>
  </si>
  <si>
    <t>3°</t>
  </si>
  <si>
    <t>5°</t>
  </si>
  <si>
    <t>7°</t>
  </si>
  <si>
    <t>INC. VINTO</t>
  </si>
  <si>
    <t>Mondiali/Europei/Eu. Open</t>
  </si>
  <si>
    <t>European Cup</t>
  </si>
  <si>
    <t>Italiani Cat. Superiore</t>
  </si>
  <si>
    <t>Italiani Categoria</t>
  </si>
  <si>
    <t>Qualifiche/Attività Regionale</t>
  </si>
  <si>
    <t>/</t>
  </si>
  <si>
    <t>QUAL. ASSOLUTI</t>
  </si>
  <si>
    <t>Trofeo Italia</t>
  </si>
  <si>
    <t>Grand Prix</t>
  </si>
  <si>
    <t>Grand Prix/Coppa Italia</t>
  </si>
  <si>
    <t>TOTALE</t>
  </si>
  <si>
    <t>Cavalca Jacopo</t>
  </si>
  <si>
    <t>Rubini Riccardo</t>
  </si>
  <si>
    <t>Setti Pierluigi</t>
  </si>
  <si>
    <t>Agro Sylvan Lorenzo</t>
  </si>
  <si>
    <t>Montanini Riccardo</t>
  </si>
  <si>
    <t>Villanova Luca</t>
  </si>
  <si>
    <t>Bencivenga Federico</t>
  </si>
  <si>
    <t>Rasori Camilla</t>
  </si>
  <si>
    <t>Azzolini Christine</t>
  </si>
  <si>
    <t>Lisoni Chiara</t>
  </si>
  <si>
    <t xml:space="preserve">Scirè Marco </t>
  </si>
  <si>
    <t>Bertoli Riccardo</t>
  </si>
  <si>
    <t>De Luca Gabriel</t>
  </si>
  <si>
    <t>Haja Tudor</t>
  </si>
  <si>
    <t>Turci Luca</t>
  </si>
  <si>
    <t>Peschiera Marco</t>
  </si>
  <si>
    <t>Naldi Danilo</t>
  </si>
  <si>
    <t>Casadio Chiara</t>
  </si>
  <si>
    <t>Tateo Elisabetta</t>
  </si>
  <si>
    <t>Gelli Luca</t>
  </si>
  <si>
    <t>Castellani Mattia</t>
  </si>
  <si>
    <t>Gasparri Daniele</t>
  </si>
  <si>
    <t>Congiusta Nicola</t>
  </si>
  <si>
    <t>Lupu Danil</t>
  </si>
  <si>
    <t>Magnani Alessandro</t>
  </si>
  <si>
    <t>Boccola Rossella</t>
  </si>
  <si>
    <t>Pedrotti Irene</t>
  </si>
  <si>
    <t>Luppi Simone</t>
  </si>
  <si>
    <t>Crema Valentina</t>
  </si>
  <si>
    <t>Mazzotti Caterina</t>
  </si>
  <si>
    <t>Leonelli Matilde</t>
  </si>
  <si>
    <t>SOCIETÁ</t>
  </si>
  <si>
    <t>A.S.D.Team Romagna Judo</t>
  </si>
  <si>
    <t>Ingrassia Andrea</t>
  </si>
  <si>
    <t>Pagliughi Eleonora</t>
  </si>
  <si>
    <t>Kyu Shin Do Kai Parma A.S.D.</t>
  </si>
  <si>
    <t>Center Parma A.S.D.</t>
  </si>
  <si>
    <t>C.U.S. Parma A.S.D.</t>
  </si>
  <si>
    <t>A.S.D. Geesink Team</t>
  </si>
  <si>
    <t>A.S.D. Dojo Equipe Bologna</t>
  </si>
  <si>
    <t>A.S.D.Budokan Institute Bologna</t>
  </si>
  <si>
    <t>A.S.D. San Mamolo Judo</t>
  </si>
  <si>
    <t>C.S.Inzani Isomec</t>
  </si>
  <si>
    <t>A.S.D.Judo Imola</t>
  </si>
  <si>
    <t>Centro Sportivo Village A.S.D.</t>
  </si>
  <si>
    <t>A.S.D. Yama Dojo 08</t>
  </si>
  <si>
    <t>Gibertini Filippo</t>
  </si>
  <si>
    <t>Fiandino Samantha</t>
  </si>
  <si>
    <t>A.S.D. Team Romagna</t>
  </si>
  <si>
    <t>A.S.D. Budokan Institute</t>
  </si>
  <si>
    <t>Morozan Sandu</t>
  </si>
  <si>
    <t>Krichi Oussama</t>
  </si>
  <si>
    <t>S.S.D. Format Ferrara</t>
  </si>
  <si>
    <t>Gozzi Annalisa</t>
  </si>
  <si>
    <t>A.S.D. Team Romagna Judo</t>
  </si>
  <si>
    <t>Avanzi Tommaso</t>
  </si>
  <si>
    <t>Cavalieri Stefano</t>
  </si>
  <si>
    <t>Accademia Judo Casalecchio</t>
  </si>
  <si>
    <t>Partecipazione Allenamenti Regionali</t>
  </si>
  <si>
    <t>Qualificati Di Diritto (Se Part.)</t>
  </si>
  <si>
    <t>Longo Francesco</t>
  </si>
  <si>
    <t>Dojo Sdk Reggio Emilia</t>
  </si>
  <si>
    <t>Zanasi Abramo</t>
  </si>
  <si>
    <t>Geesink Due</t>
  </si>
  <si>
    <t>Nobile Massimiliano</t>
  </si>
  <si>
    <t>Judo Castenaso</t>
  </si>
  <si>
    <t xml:space="preserve">Bertuzzi Andrea </t>
  </si>
  <si>
    <t>Baruzzi Simone</t>
  </si>
  <si>
    <t>Cs Village Ravenna</t>
  </si>
  <si>
    <t>Dradi Sergio</t>
  </si>
  <si>
    <t>Geesink Team</t>
  </si>
  <si>
    <t>Hydenobu Yano</t>
  </si>
  <si>
    <t>Crescini Eleonora</t>
  </si>
  <si>
    <t>Ricci Alessandro</t>
  </si>
  <si>
    <t>Ricci Matteo</t>
  </si>
  <si>
    <t>Temellini Giacomo</t>
  </si>
  <si>
    <t>De Matino Stefano</t>
  </si>
  <si>
    <t>Sula Alessio</t>
  </si>
  <si>
    <t>Leonelli Luca</t>
  </si>
  <si>
    <t>Ferrante Sofia</t>
  </si>
  <si>
    <t>Stagni Ludovica</t>
  </si>
  <si>
    <t>Berti Paolo</t>
  </si>
  <si>
    <t>Bertani Amanda</t>
  </si>
  <si>
    <t>Marmiroli Gabriele</t>
  </si>
  <si>
    <t>Alarici Alessio</t>
  </si>
  <si>
    <t>Giusti Eleonora</t>
  </si>
  <si>
    <t>Simoni Dario</t>
  </si>
  <si>
    <t>Michelotti Simone</t>
  </si>
  <si>
    <t>Alboni Giulia</t>
  </si>
  <si>
    <t>Gabelli Andrea</t>
  </si>
  <si>
    <t>Fabbroni Sara</t>
  </si>
  <si>
    <t>Renzi Brunaldo</t>
  </si>
  <si>
    <t>Benassi Matteo</t>
  </si>
  <si>
    <t>J. C. Sakura Forlì</t>
  </si>
  <si>
    <t>Dolci Mattia</t>
  </si>
  <si>
    <t>A.S.D. Geesink Due</t>
  </si>
  <si>
    <t xml:space="preserve">Judo Club Sakura Forli </t>
  </si>
  <si>
    <t>Degli Angioli Chiara</t>
  </si>
  <si>
    <t>Judo Sakura Rimini Asd</t>
  </si>
  <si>
    <t>Polisportiva Comunale Riccione</t>
  </si>
  <si>
    <t>Fanizzi Bianca</t>
  </si>
  <si>
    <t>Bertuzzi Elena</t>
  </si>
  <si>
    <t>Iuffrida Mattia</t>
  </si>
  <si>
    <t>Berti Valerio</t>
  </si>
  <si>
    <t>Cs Vilage Ravenna</t>
  </si>
  <si>
    <t>Sidoli Pietro</t>
  </si>
  <si>
    <t>Crescini Isabella</t>
  </si>
  <si>
    <t xml:space="preserve">A.S.D  Budokan Institute </t>
  </si>
  <si>
    <t>Simeoli Costanza</t>
  </si>
  <si>
    <t>Zorin Stanislav</t>
  </si>
  <si>
    <t xml:space="preserve">Mariani Giacomo </t>
  </si>
  <si>
    <t>Zolesi Mattia</t>
  </si>
  <si>
    <t>D'errico Edoardo</t>
  </si>
  <si>
    <t>Kyu Shin Do Kai Fidenza</t>
  </si>
  <si>
    <t>Caraus Dino</t>
  </si>
  <si>
    <t>Massocco Enrico</t>
  </si>
  <si>
    <t>Judo Club Cesena 1964</t>
  </si>
  <si>
    <t>Popov Illya</t>
  </si>
  <si>
    <t>C.U.S. Ferrara</t>
  </si>
  <si>
    <t>Guerzoni Stefano</t>
  </si>
  <si>
    <t>Corti Alberto</t>
  </si>
  <si>
    <t>Dariol Veronica</t>
  </si>
  <si>
    <t>Judo Club Keiko</t>
  </si>
  <si>
    <t>Kodra Aryana</t>
  </si>
  <si>
    <t>Piscopio Vittorio</t>
  </si>
  <si>
    <t>Binacchi Sofia</t>
  </si>
  <si>
    <t>Pigozzi Riccardo</t>
  </si>
  <si>
    <t>Vannini Filippo</t>
  </si>
  <si>
    <t>Rosa Arianna</t>
  </si>
  <si>
    <t>Judo Club Sakura Forlì</t>
  </si>
  <si>
    <t>Ansaloni Yuri</t>
  </si>
  <si>
    <t>Budokan Institute A.S.D.</t>
  </si>
  <si>
    <t>Pittarello Filippo</t>
  </si>
  <si>
    <t>Fiora Sofia</t>
  </si>
  <si>
    <t>Cuoghi Federico</t>
  </si>
  <si>
    <t>Ohanda Ludovic</t>
  </si>
  <si>
    <t>Sassi Giacomo</t>
  </si>
  <si>
    <t>Zanotti Alberto</t>
  </si>
  <si>
    <t xml:space="preserve">CUS Parma </t>
  </si>
  <si>
    <t>Russo Federico</t>
  </si>
  <si>
    <t xml:space="preserve">Ballabio Matteo </t>
  </si>
  <si>
    <t>Rastelli Donnino</t>
  </si>
  <si>
    <t>Lacorte Daniele</t>
  </si>
  <si>
    <t>ALL. REGIONALE 20/01</t>
  </si>
  <si>
    <t>C.ITA ASSOLUTI</t>
  </si>
  <si>
    <t>C. ITA ASSOLUTI</t>
  </si>
  <si>
    <t>Garavelli Chiara</t>
  </si>
  <si>
    <t>Gendusa Federico</t>
  </si>
  <si>
    <t>Collovà Andrea</t>
  </si>
  <si>
    <t>Momentè Mariasole</t>
  </si>
  <si>
    <t>G.P. ALPE ADRIA</t>
  </si>
  <si>
    <t>Bulat Dragos</t>
  </si>
  <si>
    <t>Caromani Nicolò</t>
  </si>
  <si>
    <t>Dojo Equipe Bologna</t>
  </si>
  <si>
    <t>Benecchi Marco</t>
  </si>
  <si>
    <t>Selene Eko</t>
  </si>
  <si>
    <t>Dojo SDK A.S.D.</t>
  </si>
  <si>
    <t>Bouhali Mansour</t>
  </si>
  <si>
    <t>Polisportiva Castelfranco</t>
  </si>
  <si>
    <t>Iemma Leonardo</t>
  </si>
  <si>
    <t>Maier Alexsandru</t>
  </si>
  <si>
    <t>Rozzi Davide</t>
  </si>
  <si>
    <t>Verdoni Luca</t>
  </si>
  <si>
    <t>Viapiano Mazza Alberto</t>
  </si>
  <si>
    <t>Cus Ferrara Judo</t>
  </si>
  <si>
    <t>Moin Alessandro</t>
  </si>
  <si>
    <t>Di Silvio Sergio</t>
  </si>
  <si>
    <t>Ceroni Nicolò</t>
  </si>
  <si>
    <t>Ait Cadi Houda</t>
  </si>
  <si>
    <t>Dojo SDK Reggio Emilia</t>
  </si>
  <si>
    <t>Urbini Rais</t>
  </si>
  <si>
    <t>Pelorosso Mauro</t>
  </si>
  <si>
    <t>Damaria Edoardo</t>
  </si>
  <si>
    <t>De Biase Valerio</t>
  </si>
  <si>
    <t>Petrini Alessandro</t>
  </si>
  <si>
    <t>Marchi Davide</t>
  </si>
  <si>
    <t>Dojo Sdk Asd</t>
  </si>
  <si>
    <t>Patta Costantino</t>
  </si>
  <si>
    <t>Budokan Institute Asd</t>
  </si>
  <si>
    <t>Fracasso Daniele</t>
  </si>
  <si>
    <t>Marzocchi Riccardo</t>
  </si>
  <si>
    <t>Surico Simone</t>
  </si>
  <si>
    <t>Savini Giulio</t>
  </si>
  <si>
    <t>Fabbri Michele</t>
  </si>
  <si>
    <t>Deserti Davide</t>
  </si>
  <si>
    <t>Rustignoli Simone</t>
  </si>
  <si>
    <t>Sangiorgi Erik</t>
  </si>
  <si>
    <t>Baruzzi Edoardo</t>
  </si>
  <si>
    <t>Bordini Matteo</t>
  </si>
  <si>
    <t>Caprifogli Adarsh</t>
  </si>
  <si>
    <t>Asd Geesink Due</t>
  </si>
  <si>
    <t>Quagliotti Mattia</t>
  </si>
  <si>
    <t>Ksdk Fidenza</t>
  </si>
  <si>
    <t>Valesi Nicolas</t>
  </si>
  <si>
    <t>Pellini Marco</t>
  </si>
  <si>
    <t>Tagliaferri Lorenzo</t>
  </si>
  <si>
    <t>Ghini Mattia</t>
  </si>
  <si>
    <t>Team Romagna Judo</t>
  </si>
  <si>
    <t>Vecchio Martina</t>
  </si>
  <si>
    <t>Demola Anna</t>
  </si>
  <si>
    <t>Asd Yama Dojo 08</t>
  </si>
  <si>
    <t>Cicchetti Michela</t>
  </si>
  <si>
    <t>Barbeitos Claudia</t>
  </si>
  <si>
    <t>De Paoli Morgana</t>
  </si>
  <si>
    <t>EUR. CUP FOLLONICA</t>
  </si>
  <si>
    <t>EUR. OPEN ROME</t>
  </si>
  <si>
    <t>ALL. REGIONALE 17/02</t>
  </si>
  <si>
    <t>Camerani Francesco</t>
  </si>
  <si>
    <t>Checchi Anna</t>
  </si>
  <si>
    <t>Cittadini Leonardo</t>
  </si>
  <si>
    <t>De Santis Filippo</t>
  </si>
  <si>
    <t>Fiori Omar</t>
  </si>
  <si>
    <t>Fregni Nicolas</t>
  </si>
  <si>
    <t>Gennari Massimo</t>
  </si>
  <si>
    <t>Lasagna Pavel</t>
  </si>
  <si>
    <t>Manfredi Alessandro</t>
  </si>
  <si>
    <t>Mangini Daniel</t>
  </si>
  <si>
    <t>Academy Modena Judo</t>
  </si>
  <si>
    <t>Minoccheri Filippo</t>
  </si>
  <si>
    <t>Mormorio Rita</t>
  </si>
  <si>
    <t>Pancaldi Alberto</t>
  </si>
  <si>
    <t>Rondinini Maia</t>
  </si>
  <si>
    <t>Sereni Sara</t>
  </si>
  <si>
    <t>Sula Erik</t>
  </si>
  <si>
    <t>Tencati Cecilia</t>
  </si>
  <si>
    <t>Vignali Edoardo</t>
  </si>
  <si>
    <t>Baraghini Riccardo</t>
  </si>
  <si>
    <t>Barcaro Emanuele</t>
  </si>
  <si>
    <t>Furinkazan Judo</t>
  </si>
  <si>
    <t>Biasini Tommaso</t>
  </si>
  <si>
    <t>Boscarino Chiara</t>
  </si>
  <si>
    <t>A.S.D. Budokan Institute Bologna</t>
  </si>
  <si>
    <t>Campana Pietro</t>
  </si>
  <si>
    <t>De Gruttola Davide</t>
  </si>
  <si>
    <t>Gallini Nicolò</t>
  </si>
  <si>
    <t>Mormorio Michele</t>
  </si>
  <si>
    <t>Nardi Pantola Matteo</t>
  </si>
  <si>
    <t>Rosselli Edoardo</t>
  </si>
  <si>
    <t>Sois Nicolò</t>
  </si>
  <si>
    <t>Trilli Luigi</t>
  </si>
  <si>
    <t>Ugolini Alice</t>
  </si>
  <si>
    <t>Magli Lucia</t>
  </si>
  <si>
    <t>Vagnetti Francesca</t>
  </si>
  <si>
    <t>Bettelli Nicolò</t>
  </si>
  <si>
    <t>Boldini Alex</t>
  </si>
  <si>
    <t>Ciramella Asia</t>
  </si>
  <si>
    <t>Giorgi Carlo</t>
  </si>
  <si>
    <t>Maestri Gaia</t>
  </si>
  <si>
    <t>Osti Caterina</t>
  </si>
  <si>
    <t>A.S.D. Sempre Avanti</t>
  </si>
  <si>
    <t>Sitta Alessia</t>
  </si>
  <si>
    <t>Trizio Sofia</t>
  </si>
  <si>
    <t>Artosi Andrea</t>
  </si>
  <si>
    <t>Centro Studi Judo</t>
  </si>
  <si>
    <t>Caffagni Giovanni</t>
  </si>
  <si>
    <t>Caraus Sergio</t>
  </si>
  <si>
    <t>Giuliani Silvia</t>
  </si>
  <si>
    <t>Placci Matteo</t>
  </si>
  <si>
    <t>Pyzh Sergio</t>
  </si>
  <si>
    <t>Selmi Silvia</t>
  </si>
  <si>
    <t>Vender Federico</t>
  </si>
  <si>
    <t>Verrucchi Emilio</t>
  </si>
  <si>
    <t>G.P. VITTORIO VENETO</t>
  </si>
  <si>
    <t>Morelli Alberto</t>
  </si>
  <si>
    <t>Recine Andrea</t>
  </si>
  <si>
    <t>Segurini Andrea</t>
  </si>
  <si>
    <t>Metanmo Sandjong Virgile</t>
  </si>
  <si>
    <t>Polisportiva Inzani</t>
  </si>
  <si>
    <t>T.I. MR. JUDO PUGLIA</t>
  </si>
  <si>
    <t>Sassi Asia</t>
  </si>
  <si>
    <t>Mazzanti Greta</t>
  </si>
  <si>
    <t>G.P. COLOMBO</t>
  </si>
  <si>
    <t>Cucurachi Chiara</t>
  </si>
  <si>
    <t>C.U.S. Parma</t>
  </si>
  <si>
    <t>Benecchi Ambra</t>
  </si>
  <si>
    <t>Grossi Marco</t>
  </si>
  <si>
    <t>Ferrari Pietro</t>
  </si>
  <si>
    <t>Elderdah Asem</t>
  </si>
  <si>
    <t>Suarez Miguel</t>
  </si>
  <si>
    <t>Zurlini Matteo</t>
  </si>
  <si>
    <t>EUR. CUP ZURIGO</t>
  </si>
  <si>
    <t>EUR. CUP COIMBRA</t>
  </si>
  <si>
    <t>ALL. REG 17/03</t>
  </si>
  <si>
    <t>EUR. CUP LIGNANO</t>
  </si>
  <si>
    <t>QUAL. ITA CADETTI</t>
  </si>
  <si>
    <t>EUR. CUP BERLINO</t>
  </si>
  <si>
    <t>Fiore Leonardo</t>
  </si>
  <si>
    <t>Circolo Inzani A.S.D.</t>
  </si>
  <si>
    <t>Pari Simone</t>
  </si>
  <si>
    <t>Centro Kiai</t>
  </si>
  <si>
    <t>Fiorini Riccardo</t>
  </si>
  <si>
    <t>Ricci Mingani Mikhai</t>
  </si>
  <si>
    <t>Ji-Ta-Kyo-Ei</t>
  </si>
  <si>
    <t>Ponzinibio Alessandro</t>
  </si>
  <si>
    <t>Pari Luca</t>
  </si>
  <si>
    <t>Ferrari Federico</t>
  </si>
  <si>
    <t>Luciac Nicolas</t>
  </si>
  <si>
    <t>Rjaibia Abderrahm</t>
  </si>
  <si>
    <t>Marciari Lorenzo</t>
  </si>
  <si>
    <t>Ferramosca Carlo</t>
  </si>
  <si>
    <t>Pari Matteo</t>
  </si>
  <si>
    <t>Mondello Jean</t>
  </si>
  <si>
    <t>Montanari Michele</t>
  </si>
  <si>
    <t>J.C. Sakura Forlì</t>
  </si>
  <si>
    <t>Ceraso Francesco</t>
  </si>
  <si>
    <t>Accademia Kodokan Judo</t>
  </si>
  <si>
    <t>Trevisi Pietro</t>
  </si>
  <si>
    <t>Lugaresi Simone</t>
  </si>
  <si>
    <t>Favarotta Davide</t>
  </si>
  <si>
    <t>Palmeri Ludovico</t>
  </si>
  <si>
    <t>Superchi Alberto</t>
  </si>
  <si>
    <t>Dirani Francesco</t>
  </si>
  <si>
    <t>Nicolì Samuele</t>
  </si>
  <si>
    <t>Consonni Pietro</t>
  </si>
  <si>
    <t>Berni Alberto</t>
  </si>
  <si>
    <t>Rosa Filippo</t>
  </si>
  <si>
    <t>Sorrentino Tommaso</t>
  </si>
  <si>
    <t>Ricci Francesco</t>
  </si>
  <si>
    <t>Suriani Andrea</t>
  </si>
  <si>
    <t>Masalagiu Nucu Andrei</t>
  </si>
  <si>
    <t>Oprica Anca Terezia</t>
  </si>
  <si>
    <t>A.S.D. Solaris</t>
  </si>
  <si>
    <t>Montani Alessia</t>
  </si>
  <si>
    <t>Akef Raissa</t>
  </si>
  <si>
    <t>Venturini Maria Chiara</t>
  </si>
  <si>
    <t>Salvatori Vittoria</t>
  </si>
  <si>
    <t>Paduraru Elisabeth Wendy</t>
  </si>
  <si>
    <t>Bragagni Sofia</t>
  </si>
  <si>
    <t>Comelli Emma</t>
  </si>
  <si>
    <t>Morizzi Elisa</t>
  </si>
  <si>
    <t>Manuppelli Noemi</t>
  </si>
  <si>
    <t>Sempre Avanti</t>
  </si>
  <si>
    <t>Mosca Alessia</t>
  </si>
  <si>
    <t>Rossi Mariasonia</t>
  </si>
  <si>
    <t>Tassiano Silvia</t>
  </si>
  <si>
    <t>C. ITA CADETTI</t>
  </si>
  <si>
    <t>Trotta Danila</t>
  </si>
  <si>
    <t>Carnevali Leonardo</t>
  </si>
  <si>
    <t>Judo Imola</t>
  </si>
  <si>
    <t>EUR. CUP CLUJ-NAPOCA</t>
  </si>
  <si>
    <t>ALL. REG. 14/04</t>
  </si>
  <si>
    <t>ALL. REG 14/04</t>
  </si>
  <si>
    <t>G.P. GIANO</t>
  </si>
  <si>
    <t>QUAL. C.ITA JUNIOR</t>
  </si>
  <si>
    <t>Tacoli Rachele</t>
  </si>
  <si>
    <t>Turcanu Mihaela</t>
  </si>
  <si>
    <t>A.S.D. Equipe Emilia Judo</t>
  </si>
  <si>
    <t>Valenziano Gaia</t>
  </si>
  <si>
    <t>Nicoli Sara</t>
  </si>
  <si>
    <t>A.S.D. Centro Studi Judo</t>
  </si>
  <si>
    <t>Loira Aurora</t>
  </si>
  <si>
    <t>Laurelli Tiziana</t>
  </si>
  <si>
    <t>Villani Giacomo</t>
  </si>
  <si>
    <t>Carnevali Dario</t>
  </si>
  <si>
    <t>Mititelu Cristian</t>
  </si>
  <si>
    <t>Pellicelli Federico</t>
  </si>
  <si>
    <t>Mazzotti Matteo</t>
  </si>
  <si>
    <t>A.S.D. Judo Faenza</t>
  </si>
  <si>
    <t>Ecabbane Abdessamad</t>
  </si>
  <si>
    <t>Oriti Suriano Marco</t>
  </si>
  <si>
    <t>Petaccia Riccardo</t>
  </si>
  <si>
    <t>Matsechek Nicolò</t>
  </si>
  <si>
    <t>Zoli Nicola</t>
  </si>
  <si>
    <t>Mazzotti Alessandro</t>
  </si>
  <si>
    <t>Corradi Enea</t>
  </si>
  <si>
    <t>Covato Patrick</t>
  </si>
  <si>
    <t>Owie Lucky Remi</t>
  </si>
  <si>
    <t>Modvala Dorin</t>
  </si>
  <si>
    <t>Linguerri Matteo</t>
  </si>
  <si>
    <t>Dalla Corte Giorgia</t>
  </si>
  <si>
    <t>Valeriani Leonardo</t>
  </si>
  <si>
    <t>Ramosacaj Igli</t>
  </si>
  <si>
    <t>Barbieri Beatrice</t>
  </si>
  <si>
    <t>Farina Liubio</t>
  </si>
  <si>
    <t>Pilade Sebastiano</t>
  </si>
  <si>
    <t>A.S.D. Athlon</t>
  </si>
  <si>
    <t>Stamate Cosmin</t>
  </si>
  <si>
    <t>A.S.D. Budokan Institue</t>
  </si>
  <si>
    <t>Strano Jacopo</t>
  </si>
  <si>
    <t>Cappabianca Alexandro</t>
  </si>
  <si>
    <t>Ardito Giulia</t>
  </si>
  <si>
    <t>Del Romano Elena</t>
  </si>
  <si>
    <t>Laghrari Omar</t>
  </si>
  <si>
    <t>Mattiacci Daniele</t>
  </si>
  <si>
    <t>Perlini Luca</t>
  </si>
  <si>
    <t>Zavaroni Lorenzo</t>
  </si>
  <si>
    <t>C.ITA JUNIOR</t>
  </si>
  <si>
    <t>EUR. CUP LA CORUNA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</si>
</sst>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2" fillId="2" borderId="1" xfId="0" applyFont="1" applyFill="1" applyBorder="1"/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4" fillId="2" borderId="1" xfId="0" applyFont="1" applyFill="1" applyBorder="1"/>
    <xf numFmtId="0" fontId="5" fillId="0" borderId="1" xfId="0" applyFont="1" applyBorder="1" applyAlignment="1">
      <alignment horizontal="center" vertical="center" textRotation="45"/>
    </xf>
    <xf numFmtId="0" fontId="0" fillId="0" borderId="0" xfId="0" applyFill="1"/>
    <xf numFmtId="0" fontId="0" fillId="0" borderId="0" xfId="0" applyBorder="1"/>
    <xf numFmtId="0" fontId="3" fillId="0" borderId="0" xfId="0" applyFont="1" applyBorder="1" applyAlignment="1">
      <alignment horizontal="center" vertical="center" textRotation="45"/>
    </xf>
    <xf numFmtId="0" fontId="5" fillId="0" borderId="0" xfId="0" applyFont="1" applyBorder="1" applyAlignment="1">
      <alignment horizontal="center" vertical="center" textRotation="45"/>
    </xf>
    <xf numFmtId="0" fontId="0" fillId="0" borderId="0" xfId="0" applyAlignment="1">
      <alignment textRotation="45"/>
    </xf>
    <xf numFmtId="49" fontId="0" fillId="0" borderId="1" xfId="0" applyNumberFormat="1" applyBorder="1" applyAlignment="1">
      <alignment horizontal="right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/>
    <xf numFmtId="0" fontId="11" fillId="0" borderId="0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4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</cellXfs>
  <cellStyles count="24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Normale" xfId="0" builtinId="0"/>
    <cellStyle name="Normale 2" xfId="9" xr:uid="{00000000-0005-0000-0000-000017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147"/>
  <sheetViews>
    <sheetView zoomScale="81" zoomScaleNormal="75" zoomScalePageLayoutView="75" workbookViewId="0">
      <pane ySplit="11" topLeftCell="A48" activePane="bottomLeft" state="frozen"/>
      <selection pane="bottomLeft" activeCell="M55" sqref="M55"/>
    </sheetView>
  </sheetViews>
  <sheetFormatPr baseColWidth="10" defaultColWidth="8.33203125" defaultRowHeight="16" x14ac:dyDescent="0.2"/>
  <cols>
    <col min="1" max="2" width="33.5" customWidth="1"/>
    <col min="26" max="26" width="9.1640625" customWidth="1"/>
    <col min="27" max="27" width="9.6640625" customWidth="1"/>
  </cols>
  <sheetData>
    <row r="2" spans="1:31" x14ac:dyDescent="0.2">
      <c r="A2" s="10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31" x14ac:dyDescent="0.2">
      <c r="B3" s="1" t="s">
        <v>7</v>
      </c>
      <c r="C3" s="1">
        <v>50</v>
      </c>
      <c r="D3" s="1">
        <v>45</v>
      </c>
      <c r="E3" s="1">
        <v>40</v>
      </c>
      <c r="F3" s="1">
        <v>35</v>
      </c>
      <c r="G3" s="1">
        <v>30</v>
      </c>
      <c r="H3" s="1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31" x14ac:dyDescent="0.2">
      <c r="B4" s="1" t="s">
        <v>8</v>
      </c>
      <c r="C4" s="1">
        <v>20</v>
      </c>
      <c r="D4" s="1">
        <v>15</v>
      </c>
      <c r="E4" s="1">
        <v>14</v>
      </c>
      <c r="F4" s="1">
        <v>12</v>
      </c>
      <c r="G4" s="1">
        <v>10</v>
      </c>
      <c r="H4" s="1">
        <v>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31" x14ac:dyDescent="0.2">
      <c r="B5" s="1" t="s">
        <v>10</v>
      </c>
      <c r="C5" s="1">
        <v>11</v>
      </c>
      <c r="D5" s="1">
        <v>9</v>
      </c>
      <c r="E5" s="1">
        <v>8</v>
      </c>
      <c r="F5" s="1">
        <v>6</v>
      </c>
      <c r="G5" s="1">
        <v>4</v>
      </c>
      <c r="H5" s="1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31" x14ac:dyDescent="0.2">
      <c r="B6" s="1" t="s">
        <v>16</v>
      </c>
      <c r="C6" s="1">
        <v>8</v>
      </c>
      <c r="D6" s="1">
        <v>7</v>
      </c>
      <c r="E6" s="1">
        <v>6</v>
      </c>
      <c r="F6" s="1">
        <v>4</v>
      </c>
      <c r="G6" s="1">
        <v>2</v>
      </c>
      <c r="H6" s="1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31" x14ac:dyDescent="0.2">
      <c r="B7" s="1" t="s">
        <v>11</v>
      </c>
      <c r="C7" s="1">
        <v>5</v>
      </c>
      <c r="D7" s="1">
        <v>4</v>
      </c>
      <c r="E7" s="1">
        <v>3</v>
      </c>
      <c r="F7" s="1">
        <v>2</v>
      </c>
      <c r="G7" s="2" t="s">
        <v>12</v>
      </c>
      <c r="H7" s="1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31" x14ac:dyDescent="0.2">
      <c r="B8" s="1" t="s">
        <v>76</v>
      </c>
      <c r="C8" s="2" t="s">
        <v>12</v>
      </c>
      <c r="D8" s="2" t="s">
        <v>12</v>
      </c>
      <c r="E8" s="14" t="s">
        <v>12</v>
      </c>
      <c r="F8" s="14" t="s">
        <v>12</v>
      </c>
      <c r="G8" s="14" t="s">
        <v>12</v>
      </c>
      <c r="H8" s="1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31" x14ac:dyDescent="0.2">
      <c r="B9" s="1" t="s">
        <v>77</v>
      </c>
      <c r="C9" s="1">
        <v>3</v>
      </c>
      <c r="D9" s="1"/>
      <c r="E9" s="1"/>
      <c r="F9" s="1"/>
      <c r="G9" s="1"/>
      <c r="H9" s="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1" spans="1:31" s="6" customFormat="1" ht="98" customHeight="1" x14ac:dyDescent="0.25">
      <c r="A11" s="4" t="s">
        <v>0</v>
      </c>
      <c r="B11" s="4" t="s">
        <v>49</v>
      </c>
      <c r="C11" s="5" t="s">
        <v>13</v>
      </c>
      <c r="D11" s="5" t="s">
        <v>161</v>
      </c>
      <c r="E11" s="5" t="s">
        <v>162</v>
      </c>
      <c r="F11" s="5" t="s">
        <v>223</v>
      </c>
      <c r="G11" s="5" t="s">
        <v>224</v>
      </c>
      <c r="H11" s="5" t="s">
        <v>280</v>
      </c>
      <c r="I11" s="5" t="s">
        <v>298</v>
      </c>
      <c r="J11" s="5" t="s">
        <v>359</v>
      </c>
      <c r="K11" s="5" t="s">
        <v>360</v>
      </c>
      <c r="L11" s="5"/>
      <c r="M11" s="5"/>
      <c r="N11" s="5"/>
      <c r="O11" s="5"/>
      <c r="P11" s="5"/>
      <c r="Q11" s="5"/>
      <c r="R11" s="5"/>
      <c r="S11" s="5"/>
      <c r="T11" s="8" t="s">
        <v>17</v>
      </c>
      <c r="U11" s="8"/>
      <c r="Z11" s="4"/>
      <c r="AA11" s="4"/>
      <c r="AE11" s="12"/>
    </row>
    <row r="12" spans="1:31" x14ac:dyDescent="0.2">
      <c r="A12" t="s">
        <v>51</v>
      </c>
      <c r="B12" s="26" t="s">
        <v>61</v>
      </c>
      <c r="C12">
        <f>5+1*2</f>
        <v>7</v>
      </c>
      <c r="E12">
        <f>2*2</f>
        <v>4</v>
      </c>
      <c r="K12">
        <f>8+1*5</f>
        <v>13</v>
      </c>
      <c r="T12">
        <f t="shared" ref="T12:T53" si="0">C12+D12+E12+F12+G12+H12+I12+J12+K12+L12+M12+N12+O12+P12+Q12+R12+S12</f>
        <v>24</v>
      </c>
    </row>
    <row r="13" spans="1:31" x14ac:dyDescent="0.2">
      <c r="A13" t="s">
        <v>23</v>
      </c>
      <c r="B13" s="26" t="s">
        <v>57</v>
      </c>
      <c r="C13">
        <f>3</f>
        <v>3</v>
      </c>
      <c r="E13">
        <f>4+2*2</f>
        <v>8</v>
      </c>
      <c r="J13">
        <f>1*3</f>
        <v>3</v>
      </c>
      <c r="K13">
        <f>7+1*2</f>
        <v>9</v>
      </c>
      <c r="L13" s="10"/>
      <c r="M13" s="10"/>
      <c r="N13" s="10"/>
      <c r="O13" s="10"/>
      <c r="P13" s="10"/>
      <c r="Q13" s="10"/>
      <c r="R13" s="10"/>
      <c r="S13" s="10"/>
      <c r="T13">
        <f t="shared" si="0"/>
        <v>23</v>
      </c>
    </row>
    <row r="14" spans="1:31" x14ac:dyDescent="0.2">
      <c r="A14" s="18" t="s">
        <v>34</v>
      </c>
      <c r="B14" s="18" t="s">
        <v>50</v>
      </c>
      <c r="C14">
        <f>3</f>
        <v>3</v>
      </c>
      <c r="D14">
        <v>1</v>
      </c>
      <c r="E14">
        <f>2*2</f>
        <v>4</v>
      </c>
      <c r="G14">
        <f>1</f>
        <v>1</v>
      </c>
      <c r="H14">
        <f>7+1*3</f>
        <v>10</v>
      </c>
      <c r="T14">
        <f t="shared" si="0"/>
        <v>19</v>
      </c>
    </row>
    <row r="15" spans="1:31" x14ac:dyDescent="0.2">
      <c r="A15" s="18" t="s">
        <v>18</v>
      </c>
      <c r="B15" s="18" t="s">
        <v>53</v>
      </c>
      <c r="C15">
        <f>3</f>
        <v>3</v>
      </c>
      <c r="E15">
        <f>2*1</f>
        <v>2</v>
      </c>
      <c r="K15">
        <f>7+1*4</f>
        <v>11</v>
      </c>
      <c r="T15">
        <f t="shared" si="0"/>
        <v>16</v>
      </c>
    </row>
    <row r="16" spans="1:31" x14ac:dyDescent="0.2">
      <c r="A16" s="18" t="s">
        <v>30</v>
      </c>
      <c r="B16" s="18" t="s">
        <v>50</v>
      </c>
      <c r="C16">
        <f>3</f>
        <v>3</v>
      </c>
      <c r="E16">
        <f>2*1</f>
        <v>2</v>
      </c>
      <c r="H16">
        <f>6+1*4</f>
        <v>10</v>
      </c>
      <c r="T16">
        <f t="shared" si="0"/>
        <v>15</v>
      </c>
    </row>
    <row r="17" spans="1:27" x14ac:dyDescent="0.2">
      <c r="A17" t="s">
        <v>31</v>
      </c>
      <c r="B17" s="26" t="s">
        <v>60</v>
      </c>
      <c r="C17">
        <f>5+1*2</f>
        <v>7</v>
      </c>
      <c r="H17">
        <f>1*1</f>
        <v>1</v>
      </c>
      <c r="K17">
        <f>2+1*3</f>
        <v>5</v>
      </c>
      <c r="T17">
        <f t="shared" si="0"/>
        <v>13</v>
      </c>
      <c r="Z17" s="9"/>
      <c r="AA17" s="9"/>
    </row>
    <row r="18" spans="1:27" x14ac:dyDescent="0.2">
      <c r="A18" s="24" t="s">
        <v>284</v>
      </c>
      <c r="B18" s="27" t="s">
        <v>285</v>
      </c>
      <c r="C18" s="10"/>
      <c r="D18" s="10"/>
      <c r="E18" s="10"/>
      <c r="F18" s="10"/>
      <c r="G18" s="10"/>
      <c r="H18" s="10">
        <f>8+1*5</f>
        <v>13</v>
      </c>
      <c r="I18" s="10"/>
      <c r="J18" s="10"/>
      <c r="T18">
        <f t="shared" si="0"/>
        <v>13</v>
      </c>
    </row>
    <row r="19" spans="1:27" x14ac:dyDescent="0.2">
      <c r="A19" s="24" t="s">
        <v>155</v>
      </c>
      <c r="B19" s="27" t="s">
        <v>88</v>
      </c>
      <c r="D19">
        <v>1</v>
      </c>
      <c r="G19">
        <f>1</f>
        <v>1</v>
      </c>
      <c r="K19" s="10">
        <f>6+1*5</f>
        <v>11</v>
      </c>
      <c r="L19" s="10"/>
      <c r="M19" s="10"/>
      <c r="N19" s="10"/>
      <c r="O19" s="10"/>
      <c r="P19" s="10"/>
      <c r="Q19" s="10"/>
      <c r="R19" s="10"/>
      <c r="S19" s="10"/>
      <c r="T19">
        <f t="shared" si="0"/>
        <v>13</v>
      </c>
    </row>
    <row r="20" spans="1:27" x14ac:dyDescent="0.2">
      <c r="A20" s="18" t="s">
        <v>28</v>
      </c>
      <c r="B20" s="18" t="s">
        <v>56</v>
      </c>
      <c r="D20">
        <v>1</v>
      </c>
      <c r="G20">
        <f>1</f>
        <v>1</v>
      </c>
      <c r="H20">
        <f>1*2</f>
        <v>2</v>
      </c>
      <c r="K20">
        <f>4+1*3</f>
        <v>7</v>
      </c>
      <c r="T20">
        <f t="shared" si="0"/>
        <v>11</v>
      </c>
    </row>
    <row r="21" spans="1:27" x14ac:dyDescent="0.2">
      <c r="A21" s="24" t="s">
        <v>148</v>
      </c>
      <c r="B21" s="27" t="s">
        <v>149</v>
      </c>
      <c r="C21">
        <f>5+1*3</f>
        <v>8</v>
      </c>
      <c r="D21">
        <v>1</v>
      </c>
      <c r="T21">
        <f t="shared" si="0"/>
        <v>9</v>
      </c>
    </row>
    <row r="22" spans="1:27" x14ac:dyDescent="0.2">
      <c r="A22" s="18" t="s">
        <v>160</v>
      </c>
      <c r="B22" s="18" t="s">
        <v>53</v>
      </c>
      <c r="C22">
        <f>5</f>
        <v>5</v>
      </c>
      <c r="D22">
        <v>1</v>
      </c>
      <c r="E22">
        <f>2*1</f>
        <v>2</v>
      </c>
      <c r="T22">
        <f t="shared" si="0"/>
        <v>8</v>
      </c>
    </row>
    <row r="23" spans="1:27" x14ac:dyDescent="0.2">
      <c r="A23" s="24" t="s">
        <v>150</v>
      </c>
      <c r="B23" s="27" t="s">
        <v>147</v>
      </c>
      <c r="C23">
        <f>3+1*2</f>
        <v>5</v>
      </c>
      <c r="G23">
        <f>1</f>
        <v>1</v>
      </c>
      <c r="H23">
        <f>1*1</f>
        <v>1</v>
      </c>
      <c r="K23">
        <f>1*1</f>
        <v>1</v>
      </c>
      <c r="T23">
        <f t="shared" si="0"/>
        <v>8</v>
      </c>
      <c r="Z23" s="9"/>
      <c r="AA23" s="9"/>
    </row>
    <row r="24" spans="1:27" x14ac:dyDescent="0.2">
      <c r="A24" s="24" t="s">
        <v>128</v>
      </c>
      <c r="B24" s="27" t="s">
        <v>114</v>
      </c>
      <c r="C24">
        <f>3</f>
        <v>3</v>
      </c>
      <c r="G24">
        <f>1</f>
        <v>1</v>
      </c>
      <c r="K24">
        <f>2+1*1</f>
        <v>3</v>
      </c>
      <c r="T24">
        <f t="shared" si="0"/>
        <v>7</v>
      </c>
      <c r="Z24" s="9"/>
      <c r="AA24" s="9"/>
    </row>
    <row r="25" spans="1:27" x14ac:dyDescent="0.2">
      <c r="A25" s="19" t="s">
        <v>82</v>
      </c>
      <c r="B25" s="22" t="s">
        <v>81</v>
      </c>
      <c r="D25">
        <v>1</v>
      </c>
      <c r="G25">
        <f>1</f>
        <v>1</v>
      </c>
      <c r="H25">
        <f>1*1</f>
        <v>1</v>
      </c>
      <c r="J25">
        <v>1</v>
      </c>
      <c r="K25">
        <f>1*3</f>
        <v>3</v>
      </c>
      <c r="T25">
        <f t="shared" si="0"/>
        <v>7</v>
      </c>
      <c r="Z25" s="9"/>
      <c r="AA25" s="9"/>
    </row>
    <row r="26" spans="1:27" x14ac:dyDescent="0.2">
      <c r="A26" s="18" t="s">
        <v>45</v>
      </c>
      <c r="B26" s="18" t="s">
        <v>59</v>
      </c>
      <c r="C26">
        <f>3</f>
        <v>3</v>
      </c>
      <c r="E26">
        <f>2*1</f>
        <v>2</v>
      </c>
      <c r="T26">
        <f t="shared" si="0"/>
        <v>5</v>
      </c>
    </row>
    <row r="27" spans="1:27" x14ac:dyDescent="0.2">
      <c r="A27" s="24" t="s">
        <v>276</v>
      </c>
      <c r="B27" s="27" t="s">
        <v>215</v>
      </c>
      <c r="D27">
        <f>1</f>
        <v>1</v>
      </c>
      <c r="G27">
        <f>1</f>
        <v>1</v>
      </c>
      <c r="H27">
        <f>1*3</f>
        <v>3</v>
      </c>
      <c r="T27">
        <f t="shared" si="0"/>
        <v>5</v>
      </c>
    </row>
    <row r="28" spans="1:27" x14ac:dyDescent="0.2">
      <c r="A28" s="24" t="s">
        <v>159</v>
      </c>
      <c r="B28" s="27" t="s">
        <v>131</v>
      </c>
      <c r="C28">
        <f>3</f>
        <v>3</v>
      </c>
      <c r="E28">
        <f>2*1</f>
        <v>2</v>
      </c>
      <c r="L28" s="10"/>
      <c r="M28" s="10"/>
      <c r="N28" s="10"/>
      <c r="O28" s="10"/>
      <c r="P28" s="10"/>
      <c r="Q28" s="10"/>
      <c r="R28" s="10"/>
      <c r="S28" s="10"/>
      <c r="T28">
        <f t="shared" si="0"/>
        <v>5</v>
      </c>
    </row>
    <row r="29" spans="1:27" x14ac:dyDescent="0.2">
      <c r="A29" s="21" t="s">
        <v>110</v>
      </c>
      <c r="B29" s="31" t="s">
        <v>56</v>
      </c>
      <c r="D29">
        <v>1</v>
      </c>
      <c r="G29">
        <f>1</f>
        <v>1</v>
      </c>
      <c r="H29">
        <f>1*2</f>
        <v>2</v>
      </c>
      <c r="T29">
        <f t="shared" si="0"/>
        <v>4</v>
      </c>
    </row>
    <row r="30" spans="1:27" x14ac:dyDescent="0.2">
      <c r="A30" s="24" t="s">
        <v>154</v>
      </c>
      <c r="B30" s="27" t="s">
        <v>149</v>
      </c>
      <c r="C30">
        <f>3</f>
        <v>3</v>
      </c>
      <c r="J30">
        <v>1</v>
      </c>
      <c r="T30">
        <f t="shared" si="0"/>
        <v>4</v>
      </c>
    </row>
    <row r="31" spans="1:27" x14ac:dyDescent="0.2">
      <c r="A31" s="21" t="s">
        <v>78</v>
      </c>
      <c r="B31" t="s">
        <v>58</v>
      </c>
      <c r="D31">
        <v>1</v>
      </c>
      <c r="G31">
        <f>1</f>
        <v>1</v>
      </c>
      <c r="J31">
        <v>1</v>
      </c>
      <c r="T31">
        <f t="shared" si="0"/>
        <v>3</v>
      </c>
    </row>
    <row r="32" spans="1:27" x14ac:dyDescent="0.2">
      <c r="A32" s="18" t="s">
        <v>33</v>
      </c>
      <c r="B32" s="18" t="s">
        <v>53</v>
      </c>
      <c r="C32">
        <f>2+1*1</f>
        <v>3</v>
      </c>
      <c r="T32">
        <f t="shared" si="0"/>
        <v>3</v>
      </c>
    </row>
    <row r="33" spans="1:20" x14ac:dyDescent="0.2">
      <c r="A33" s="18" t="s">
        <v>19</v>
      </c>
      <c r="B33" s="18" t="s">
        <v>53</v>
      </c>
      <c r="C33">
        <f>3</f>
        <v>3</v>
      </c>
      <c r="T33">
        <f t="shared" si="0"/>
        <v>3</v>
      </c>
    </row>
    <row r="34" spans="1:20" x14ac:dyDescent="0.2">
      <c r="A34" s="18" t="s">
        <v>20</v>
      </c>
      <c r="B34" s="18" t="s">
        <v>53</v>
      </c>
      <c r="C34">
        <f>3</f>
        <v>3</v>
      </c>
      <c r="T34">
        <f t="shared" si="0"/>
        <v>3</v>
      </c>
    </row>
    <row r="35" spans="1:20" x14ac:dyDescent="0.2">
      <c r="A35" s="24" t="s">
        <v>158</v>
      </c>
      <c r="B35" s="27" t="s">
        <v>88</v>
      </c>
      <c r="D35">
        <v>1</v>
      </c>
      <c r="G35">
        <f>1</f>
        <v>1</v>
      </c>
      <c r="T35">
        <f t="shared" si="0"/>
        <v>2</v>
      </c>
    </row>
    <row r="36" spans="1:20" x14ac:dyDescent="0.2">
      <c r="A36" s="24" t="s">
        <v>389</v>
      </c>
      <c r="B36" s="27" t="s">
        <v>364</v>
      </c>
      <c r="K36" s="10">
        <f>1*2</f>
        <v>2</v>
      </c>
      <c r="T36">
        <f t="shared" si="0"/>
        <v>2</v>
      </c>
    </row>
    <row r="37" spans="1:20" x14ac:dyDescent="0.2">
      <c r="A37" s="21" t="s">
        <v>109</v>
      </c>
      <c r="B37" t="s">
        <v>58</v>
      </c>
      <c r="D37">
        <v>1</v>
      </c>
      <c r="G37">
        <f>1</f>
        <v>1</v>
      </c>
      <c r="K37" s="10"/>
      <c r="T37">
        <f t="shared" si="0"/>
        <v>2</v>
      </c>
    </row>
    <row r="38" spans="1:20" x14ac:dyDescent="0.2">
      <c r="A38" s="32" t="s">
        <v>283</v>
      </c>
      <c r="B38" s="33" t="s">
        <v>215</v>
      </c>
      <c r="H38">
        <f>1*2</f>
        <v>2</v>
      </c>
      <c r="I38" s="10"/>
      <c r="J38" s="10"/>
      <c r="T38">
        <f t="shared" si="0"/>
        <v>2</v>
      </c>
    </row>
    <row r="39" spans="1:20" x14ac:dyDescent="0.2">
      <c r="A39" s="19" t="s">
        <v>80</v>
      </c>
      <c r="B39" s="22" t="s">
        <v>79</v>
      </c>
      <c r="D39">
        <v>1</v>
      </c>
      <c r="G39">
        <f>1</f>
        <v>1</v>
      </c>
      <c r="K39" s="10"/>
      <c r="L39" s="10"/>
      <c r="M39" s="10"/>
      <c r="N39" s="10"/>
      <c r="O39" s="10"/>
      <c r="P39" s="10"/>
      <c r="Q39" s="10"/>
      <c r="R39" s="10"/>
      <c r="S39" s="10"/>
      <c r="T39">
        <f t="shared" si="0"/>
        <v>2</v>
      </c>
    </row>
    <row r="40" spans="1:20" x14ac:dyDescent="0.2">
      <c r="A40" s="24" t="s">
        <v>272</v>
      </c>
      <c r="B40" s="27" t="s">
        <v>235</v>
      </c>
      <c r="G40">
        <f>1</f>
        <v>1</v>
      </c>
      <c r="K40" s="10"/>
      <c r="L40" s="10"/>
      <c r="M40" s="10"/>
      <c r="N40" s="10"/>
      <c r="O40" s="10"/>
      <c r="P40" s="10"/>
      <c r="Q40" s="10"/>
      <c r="R40" s="10"/>
      <c r="S40" s="10"/>
      <c r="T40">
        <f t="shared" si="0"/>
        <v>1</v>
      </c>
    </row>
    <row r="41" spans="1:20" x14ac:dyDescent="0.2">
      <c r="A41" s="24" t="s">
        <v>273</v>
      </c>
      <c r="B41" s="27" t="s">
        <v>131</v>
      </c>
      <c r="G41">
        <f>1</f>
        <v>1</v>
      </c>
      <c r="T41">
        <f t="shared" si="0"/>
        <v>1</v>
      </c>
    </row>
    <row r="42" spans="1:20" x14ac:dyDescent="0.2">
      <c r="A42" t="s">
        <v>190</v>
      </c>
      <c r="B42" s="26" t="s">
        <v>113</v>
      </c>
      <c r="D42">
        <v>1</v>
      </c>
      <c r="T42">
        <f t="shared" si="0"/>
        <v>1</v>
      </c>
    </row>
    <row r="43" spans="1:20" x14ac:dyDescent="0.2">
      <c r="A43" s="19" t="s">
        <v>191</v>
      </c>
      <c r="B43" s="22" t="s">
        <v>83</v>
      </c>
      <c r="D43">
        <v>1</v>
      </c>
      <c r="T43">
        <f t="shared" si="0"/>
        <v>1</v>
      </c>
    </row>
    <row r="44" spans="1:20" x14ac:dyDescent="0.2">
      <c r="A44" s="24" t="s">
        <v>137</v>
      </c>
      <c r="B44" s="27" t="s">
        <v>136</v>
      </c>
      <c r="D44">
        <v>1</v>
      </c>
      <c r="T44">
        <f t="shared" si="0"/>
        <v>1</v>
      </c>
    </row>
    <row r="45" spans="1:20" x14ac:dyDescent="0.2">
      <c r="A45" t="s">
        <v>189</v>
      </c>
      <c r="B45" s="26" t="s">
        <v>62</v>
      </c>
      <c r="D45">
        <v>1</v>
      </c>
      <c r="T45">
        <f t="shared" si="0"/>
        <v>1</v>
      </c>
    </row>
    <row r="46" spans="1:20" x14ac:dyDescent="0.2">
      <c r="A46" t="s">
        <v>192</v>
      </c>
      <c r="B46" s="26" t="s">
        <v>134</v>
      </c>
      <c r="D46">
        <v>1</v>
      </c>
      <c r="T46">
        <f t="shared" si="0"/>
        <v>1</v>
      </c>
    </row>
    <row r="47" spans="1:20" x14ac:dyDescent="0.2">
      <c r="A47" s="24" t="s">
        <v>275</v>
      </c>
      <c r="B47" s="27" t="s">
        <v>235</v>
      </c>
      <c r="G47">
        <f>1</f>
        <v>1</v>
      </c>
      <c r="T47">
        <f t="shared" si="0"/>
        <v>1</v>
      </c>
    </row>
    <row r="48" spans="1:20" x14ac:dyDescent="0.2">
      <c r="A48" s="24" t="s">
        <v>278</v>
      </c>
      <c r="B48" s="27" t="s">
        <v>59</v>
      </c>
      <c r="C48" s="10"/>
      <c r="D48" s="10"/>
      <c r="E48" s="10"/>
      <c r="F48" s="10"/>
      <c r="G48" s="10">
        <f>1</f>
        <v>1</v>
      </c>
      <c r="H48" s="10"/>
      <c r="I48" s="10"/>
      <c r="J48" s="10"/>
      <c r="T48">
        <f t="shared" si="0"/>
        <v>1</v>
      </c>
    </row>
    <row r="49" spans="1:20" x14ac:dyDescent="0.2">
      <c r="A49" s="24" t="s">
        <v>279</v>
      </c>
      <c r="B49" s="27" t="s">
        <v>235</v>
      </c>
      <c r="C49" s="10"/>
      <c r="D49" s="10"/>
      <c r="E49" s="10"/>
      <c r="F49" s="10"/>
      <c r="G49" s="34">
        <f>1</f>
        <v>1</v>
      </c>
      <c r="H49" s="10"/>
      <c r="I49" s="10"/>
      <c r="J49" s="10"/>
      <c r="T49">
        <f t="shared" si="0"/>
        <v>1</v>
      </c>
    </row>
    <row r="50" spans="1:20" x14ac:dyDescent="0.2">
      <c r="A50" s="24" t="s">
        <v>400</v>
      </c>
      <c r="B50" s="27" t="s">
        <v>113</v>
      </c>
      <c r="J50">
        <v>1</v>
      </c>
      <c r="K50" s="10"/>
      <c r="L50" s="10"/>
      <c r="M50" s="10"/>
      <c r="N50" s="10"/>
      <c r="O50" s="10"/>
      <c r="P50" s="10"/>
      <c r="Q50" s="10"/>
      <c r="R50" s="10"/>
      <c r="S50" s="10"/>
      <c r="T50">
        <f t="shared" si="0"/>
        <v>1</v>
      </c>
    </row>
    <row r="51" spans="1:20" x14ac:dyDescent="0.2">
      <c r="A51" s="24" t="s">
        <v>401</v>
      </c>
      <c r="B51" s="27" t="s">
        <v>59</v>
      </c>
      <c r="C51" s="10"/>
      <c r="D51" s="10"/>
      <c r="E51" s="10"/>
      <c r="F51" s="10"/>
      <c r="G51" s="10"/>
      <c r="H51" s="10"/>
      <c r="I51" s="10"/>
      <c r="J51" s="10">
        <v>1</v>
      </c>
      <c r="K51" s="10"/>
      <c r="L51" s="10"/>
      <c r="M51" s="10"/>
      <c r="N51" s="10"/>
      <c r="O51" s="10"/>
      <c r="P51" s="10"/>
      <c r="Q51" s="10"/>
      <c r="R51" s="10"/>
      <c r="S51" s="10"/>
      <c r="T51">
        <f t="shared" si="0"/>
        <v>1</v>
      </c>
    </row>
    <row r="52" spans="1:20" x14ac:dyDescent="0.2">
      <c r="A52" s="24" t="s">
        <v>402</v>
      </c>
      <c r="B52" s="27" t="s">
        <v>173</v>
      </c>
      <c r="C52" s="10"/>
      <c r="D52" s="10"/>
      <c r="E52" s="10"/>
      <c r="F52" s="10"/>
      <c r="G52" s="10"/>
      <c r="H52" s="10"/>
      <c r="I52" s="10"/>
      <c r="J52" s="10">
        <v>1</v>
      </c>
      <c r="K52" s="10"/>
      <c r="L52" s="10"/>
      <c r="M52" s="10"/>
      <c r="N52" s="10"/>
      <c r="O52" s="10"/>
      <c r="P52" s="10"/>
      <c r="Q52" s="10"/>
      <c r="R52" s="10"/>
      <c r="S52" s="10"/>
      <c r="T52">
        <f t="shared" si="0"/>
        <v>1</v>
      </c>
    </row>
    <row r="53" spans="1:20" x14ac:dyDescent="0.2">
      <c r="A53" s="24" t="s">
        <v>403</v>
      </c>
      <c r="B53" s="27" t="s">
        <v>113</v>
      </c>
      <c r="C53" s="10"/>
      <c r="D53" s="10"/>
      <c r="E53" s="10"/>
      <c r="F53" s="10"/>
      <c r="G53" s="10"/>
      <c r="H53" s="10"/>
      <c r="I53" s="10"/>
      <c r="J53" s="34">
        <v>1</v>
      </c>
      <c r="K53" s="10"/>
      <c r="L53" s="10"/>
      <c r="M53" s="10"/>
      <c r="N53" s="10"/>
      <c r="O53" s="10"/>
      <c r="P53" s="10"/>
      <c r="Q53" s="10"/>
      <c r="R53" s="10"/>
      <c r="S53" s="10"/>
      <c r="T53">
        <f t="shared" si="0"/>
        <v>1</v>
      </c>
    </row>
    <row r="54" spans="1:20" x14ac:dyDescent="0.2">
      <c r="A54" s="24"/>
      <c r="B54" s="27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">
      <c r="A55" s="24"/>
      <c r="B55" s="27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">
      <c r="A56" s="24"/>
      <c r="B56" s="27"/>
    </row>
    <row r="57" spans="1:20" x14ac:dyDescent="0.2">
      <c r="A57" s="23" t="s">
        <v>65</v>
      </c>
      <c r="B57" s="18" t="s">
        <v>57</v>
      </c>
      <c r="C57">
        <f>3</f>
        <v>3</v>
      </c>
      <c r="E57">
        <f>8+2*5</f>
        <v>18</v>
      </c>
      <c r="F57">
        <f>35+5*3</f>
        <v>50</v>
      </c>
      <c r="T57">
        <f t="shared" ref="T57:T69" si="1">C57+D57+E57+F57+G57+H57+I57+J57+K57+L57+M57+N57+O57+P57+Q57+R57+S57</f>
        <v>71</v>
      </c>
    </row>
    <row r="58" spans="1:20" x14ac:dyDescent="0.2">
      <c r="A58" s="23" t="s">
        <v>124</v>
      </c>
      <c r="B58" s="18" t="s">
        <v>53</v>
      </c>
      <c r="C58">
        <f>3</f>
        <v>3</v>
      </c>
      <c r="E58">
        <f>2*2</f>
        <v>4</v>
      </c>
      <c r="K58">
        <f>6+1*2</f>
        <v>8</v>
      </c>
      <c r="T58">
        <f t="shared" si="1"/>
        <v>15</v>
      </c>
    </row>
    <row r="59" spans="1:20" x14ac:dyDescent="0.2">
      <c r="A59" s="23" t="s">
        <v>108</v>
      </c>
      <c r="B59" s="18" t="s">
        <v>57</v>
      </c>
      <c r="C59">
        <f>3</f>
        <v>3</v>
      </c>
      <c r="H59">
        <f>1*2</f>
        <v>2</v>
      </c>
      <c r="K59">
        <f>7+1*2</f>
        <v>9</v>
      </c>
      <c r="T59">
        <f t="shared" si="1"/>
        <v>14</v>
      </c>
    </row>
    <row r="60" spans="1:20" x14ac:dyDescent="0.2">
      <c r="A60" s="24" t="s">
        <v>151</v>
      </c>
      <c r="B60" s="27" t="s">
        <v>131</v>
      </c>
      <c r="C60">
        <f>3</f>
        <v>3</v>
      </c>
      <c r="E60">
        <f>4+2*3</f>
        <v>10</v>
      </c>
      <c r="T60">
        <f t="shared" si="1"/>
        <v>13</v>
      </c>
    </row>
    <row r="61" spans="1:20" x14ac:dyDescent="0.2">
      <c r="A61" s="19" t="s">
        <v>387</v>
      </c>
      <c r="B61" s="22" t="s">
        <v>57</v>
      </c>
      <c r="K61">
        <f>7+1*3</f>
        <v>10</v>
      </c>
      <c r="T61">
        <f t="shared" si="1"/>
        <v>10</v>
      </c>
    </row>
    <row r="62" spans="1:20" x14ac:dyDescent="0.2">
      <c r="A62" s="24" t="s">
        <v>126</v>
      </c>
      <c r="B62" s="27" t="s">
        <v>125</v>
      </c>
      <c r="C62">
        <f>5+1*1</f>
        <v>6</v>
      </c>
      <c r="G62">
        <f>1</f>
        <v>1</v>
      </c>
      <c r="J62">
        <v>1</v>
      </c>
      <c r="T62">
        <f t="shared" si="1"/>
        <v>8</v>
      </c>
    </row>
    <row r="63" spans="1:20" x14ac:dyDescent="0.2">
      <c r="A63" s="18" t="s">
        <v>35</v>
      </c>
      <c r="B63" s="18" t="s">
        <v>59</v>
      </c>
      <c r="C63">
        <f>4+1*1</f>
        <v>5</v>
      </c>
      <c r="T63">
        <f t="shared" si="1"/>
        <v>5</v>
      </c>
    </row>
    <row r="64" spans="1:20" x14ac:dyDescent="0.2">
      <c r="A64" s="18" t="s">
        <v>25</v>
      </c>
      <c r="B64" s="18" t="s">
        <v>53</v>
      </c>
      <c r="C64">
        <f>3</f>
        <v>3</v>
      </c>
      <c r="T64">
        <f t="shared" si="1"/>
        <v>3</v>
      </c>
    </row>
    <row r="65" spans="1:20" x14ac:dyDescent="0.2">
      <c r="A65" s="18" t="s">
        <v>36</v>
      </c>
      <c r="B65" s="18" t="s">
        <v>55</v>
      </c>
      <c r="C65">
        <f>3</f>
        <v>3</v>
      </c>
      <c r="T65">
        <f t="shared" si="1"/>
        <v>3</v>
      </c>
    </row>
    <row r="66" spans="1:20" x14ac:dyDescent="0.2">
      <c r="A66" s="21" t="s">
        <v>274</v>
      </c>
      <c r="B66" s="33" t="s">
        <v>235</v>
      </c>
      <c r="G66">
        <f>1</f>
        <v>1</v>
      </c>
      <c r="T66">
        <f t="shared" si="1"/>
        <v>1</v>
      </c>
    </row>
    <row r="67" spans="1:20" x14ac:dyDescent="0.2">
      <c r="A67" s="19" t="s">
        <v>277</v>
      </c>
      <c r="B67" s="22" t="s">
        <v>235</v>
      </c>
      <c r="G67">
        <f>1</f>
        <v>1</v>
      </c>
      <c r="T67">
        <f t="shared" si="1"/>
        <v>1</v>
      </c>
    </row>
    <row r="68" spans="1:20" x14ac:dyDescent="0.2">
      <c r="A68" s="24" t="s">
        <v>398</v>
      </c>
      <c r="B68" s="27" t="s">
        <v>63</v>
      </c>
      <c r="J68">
        <v>1</v>
      </c>
      <c r="T68">
        <f t="shared" si="1"/>
        <v>1</v>
      </c>
    </row>
    <row r="69" spans="1:20" x14ac:dyDescent="0.2">
      <c r="A69" s="24" t="s">
        <v>399</v>
      </c>
      <c r="B69" s="27" t="s">
        <v>113</v>
      </c>
      <c r="J69">
        <v>1</v>
      </c>
      <c r="T69">
        <f t="shared" si="1"/>
        <v>1</v>
      </c>
    </row>
    <row r="70" spans="1:20" x14ac:dyDescent="0.2">
      <c r="A70" s="24"/>
      <c r="B70" s="27"/>
    </row>
    <row r="71" spans="1:20" x14ac:dyDescent="0.2">
      <c r="A71" s="24"/>
      <c r="B71" s="27"/>
    </row>
    <row r="72" spans="1:20" x14ac:dyDescent="0.2">
      <c r="A72" s="24"/>
      <c r="B72" s="27"/>
    </row>
    <row r="73" spans="1:20" x14ac:dyDescent="0.2">
      <c r="A73" s="19"/>
      <c r="B73" s="22"/>
    </row>
    <row r="74" spans="1:20" x14ac:dyDescent="0.2">
      <c r="A74" s="24"/>
      <c r="B74" s="27"/>
    </row>
    <row r="75" spans="1:20" x14ac:dyDescent="0.2">
      <c r="A75" s="19"/>
      <c r="B75" s="20"/>
    </row>
    <row r="76" spans="1:20" x14ac:dyDescent="0.2">
      <c r="A76" s="18"/>
      <c r="B76" s="18"/>
    </row>
    <row r="77" spans="1:20" x14ac:dyDescent="0.2">
      <c r="A77" s="24"/>
      <c r="B77" s="27"/>
    </row>
    <row r="78" spans="1:20" x14ac:dyDescent="0.2">
      <c r="A78" s="19"/>
      <c r="B78" s="18"/>
    </row>
    <row r="79" spans="1:20" x14ac:dyDescent="0.2">
      <c r="A79" s="21"/>
      <c r="B79" s="18"/>
    </row>
    <row r="80" spans="1:20" x14ac:dyDescent="0.2">
      <c r="A80" s="19"/>
      <c r="B80" s="22"/>
    </row>
    <row r="81" spans="1:2" x14ac:dyDescent="0.2">
      <c r="A81" s="19"/>
      <c r="B81" s="22"/>
    </row>
    <row r="82" spans="1:2" x14ac:dyDescent="0.2">
      <c r="A82" s="24"/>
      <c r="B82" s="27"/>
    </row>
    <row r="83" spans="1:2" x14ac:dyDescent="0.2">
      <c r="A83" s="24"/>
      <c r="B83" s="27"/>
    </row>
    <row r="84" spans="1:2" x14ac:dyDescent="0.2">
      <c r="A84" s="24"/>
      <c r="B84" s="27"/>
    </row>
    <row r="85" spans="1:2" x14ac:dyDescent="0.2">
      <c r="A85" s="30"/>
      <c r="B85" s="31"/>
    </row>
    <row r="86" spans="1:2" x14ac:dyDescent="0.2">
      <c r="A86" s="18"/>
      <c r="B86" s="18"/>
    </row>
    <row r="87" spans="1:2" x14ac:dyDescent="0.2">
      <c r="A87" s="18"/>
      <c r="B87" s="18"/>
    </row>
    <row r="88" spans="1:2" x14ac:dyDescent="0.2">
      <c r="A88" s="24"/>
      <c r="B88" s="27"/>
    </row>
    <row r="89" spans="1:2" x14ac:dyDescent="0.2">
      <c r="A89" s="21"/>
      <c r="B89" s="31"/>
    </row>
    <row r="90" spans="1:2" x14ac:dyDescent="0.2">
      <c r="A90" s="19"/>
      <c r="B90" s="22"/>
    </row>
    <row r="91" spans="1:2" x14ac:dyDescent="0.2">
      <c r="A91" s="24"/>
      <c r="B91" s="27"/>
    </row>
    <row r="92" spans="1:2" x14ac:dyDescent="0.2">
      <c r="A92" s="24"/>
      <c r="B92" s="27"/>
    </row>
    <row r="93" spans="1:2" x14ac:dyDescent="0.2">
      <c r="A93" s="24"/>
      <c r="B93" s="27"/>
    </row>
    <row r="94" spans="1:2" x14ac:dyDescent="0.2">
      <c r="A94" s="24"/>
      <c r="B94" s="27"/>
    </row>
    <row r="95" spans="1:2" x14ac:dyDescent="0.2">
      <c r="A95" s="21"/>
      <c r="B95" s="18"/>
    </row>
    <row r="96" spans="1:2" x14ac:dyDescent="0.2">
      <c r="A96" s="19"/>
      <c r="B96" s="22"/>
    </row>
    <row r="97" spans="1:2" x14ac:dyDescent="0.2">
      <c r="A97" s="19"/>
      <c r="B97" s="18"/>
    </row>
    <row r="98" spans="1:2" x14ac:dyDescent="0.2">
      <c r="A98" s="15"/>
      <c r="B98" s="16"/>
    </row>
    <row r="99" spans="1:2" x14ac:dyDescent="0.2">
      <c r="A99" s="18"/>
      <c r="B99" s="18"/>
    </row>
    <row r="100" spans="1:2" x14ac:dyDescent="0.2">
      <c r="A100" s="18"/>
      <c r="B100" s="18"/>
    </row>
    <row r="101" spans="1:2" x14ac:dyDescent="0.2">
      <c r="A101" s="24"/>
      <c r="B101" s="27"/>
    </row>
    <row r="102" spans="1:2" x14ac:dyDescent="0.2">
      <c r="A102" s="18"/>
      <c r="B102" s="18"/>
    </row>
    <row r="103" spans="1:2" x14ac:dyDescent="0.2">
      <c r="A103" s="21"/>
    </row>
    <row r="104" spans="1:2" x14ac:dyDescent="0.2">
      <c r="A104" s="19"/>
      <c r="B104" s="22"/>
    </row>
    <row r="105" spans="1:2" x14ac:dyDescent="0.2">
      <c r="A105" s="19"/>
      <c r="B105" s="18"/>
    </row>
    <row r="106" spans="1:2" x14ac:dyDescent="0.2">
      <c r="A106" s="24"/>
      <c r="B106" s="27"/>
    </row>
    <row r="107" spans="1:2" x14ac:dyDescent="0.2">
      <c r="A107" s="24"/>
      <c r="B107" s="27"/>
    </row>
    <row r="108" spans="1:2" x14ac:dyDescent="0.2">
      <c r="A108" s="18"/>
      <c r="B108" s="18"/>
    </row>
    <row r="109" spans="1:2" x14ac:dyDescent="0.2">
      <c r="A109" s="19"/>
      <c r="B109" s="22"/>
    </row>
    <row r="110" spans="1:2" x14ac:dyDescent="0.2">
      <c r="A110" s="24"/>
      <c r="B110" s="27"/>
    </row>
    <row r="111" spans="1:2" x14ac:dyDescent="0.2">
      <c r="A111" s="24"/>
      <c r="B111" s="27"/>
    </row>
    <row r="112" spans="1:2" x14ac:dyDescent="0.2">
      <c r="B112" s="26"/>
    </row>
    <row r="113" spans="1:2" x14ac:dyDescent="0.2">
      <c r="A113" s="18"/>
      <c r="B113" s="18"/>
    </row>
    <row r="122" spans="1:2" x14ac:dyDescent="0.2">
      <c r="A122" s="18"/>
      <c r="B122" s="18"/>
    </row>
    <row r="123" spans="1:2" x14ac:dyDescent="0.2">
      <c r="A123" s="17"/>
      <c r="B123" s="18"/>
    </row>
    <row r="124" spans="1:2" x14ac:dyDescent="0.2">
      <c r="A124" s="23"/>
      <c r="B124" s="18"/>
    </row>
    <row r="125" spans="1:2" x14ac:dyDescent="0.2">
      <c r="A125" s="18"/>
      <c r="B125" s="18"/>
    </row>
    <row r="126" spans="1:2" x14ac:dyDescent="0.2">
      <c r="A126" s="23"/>
      <c r="B126" s="18"/>
    </row>
    <row r="127" spans="1:2" x14ac:dyDescent="0.2">
      <c r="A127" s="18"/>
      <c r="B127" s="18"/>
    </row>
    <row r="128" spans="1:2" x14ac:dyDescent="0.2">
      <c r="A128" s="17"/>
      <c r="B128" s="18"/>
    </row>
    <row r="129" spans="1:2" x14ac:dyDescent="0.2">
      <c r="A129" s="18"/>
      <c r="B129" s="18"/>
    </row>
    <row r="130" spans="1:2" x14ac:dyDescent="0.2">
      <c r="A130" s="18"/>
      <c r="B130" s="18"/>
    </row>
    <row r="131" spans="1:2" x14ac:dyDescent="0.2">
      <c r="A131" s="18"/>
      <c r="B131" s="18"/>
    </row>
    <row r="132" spans="1:2" x14ac:dyDescent="0.2">
      <c r="A132" s="23"/>
      <c r="B132" s="18"/>
    </row>
    <row r="133" spans="1:2" x14ac:dyDescent="0.2">
      <c r="A133" s="18"/>
      <c r="B133" s="18"/>
    </row>
    <row r="134" spans="1:2" x14ac:dyDescent="0.2">
      <c r="A134" s="24"/>
      <c r="B134" s="27"/>
    </row>
    <row r="135" spans="1:2" x14ac:dyDescent="0.2">
      <c r="A135" s="23"/>
      <c r="B135" s="18"/>
    </row>
    <row r="136" spans="1:2" x14ac:dyDescent="0.2">
      <c r="A136" s="24"/>
      <c r="B136" s="35"/>
    </row>
    <row r="137" spans="1:2" x14ac:dyDescent="0.2">
      <c r="A137" s="24"/>
      <c r="B137" s="35"/>
    </row>
    <row r="138" spans="1:2" x14ac:dyDescent="0.2">
      <c r="A138" s="24"/>
      <c r="B138" s="35"/>
    </row>
    <row r="139" spans="1:2" x14ac:dyDescent="0.2">
      <c r="A139" s="24"/>
      <c r="B139" s="35"/>
    </row>
    <row r="140" spans="1:2" x14ac:dyDescent="0.2">
      <c r="A140" s="24"/>
      <c r="B140" s="35"/>
    </row>
    <row r="141" spans="1:2" x14ac:dyDescent="0.2">
      <c r="A141" s="24"/>
      <c r="B141" s="35"/>
    </row>
    <row r="142" spans="1:2" x14ac:dyDescent="0.2">
      <c r="A142" s="24"/>
      <c r="B142" s="35"/>
    </row>
    <row r="143" spans="1:2" x14ac:dyDescent="0.2">
      <c r="A143" s="24"/>
      <c r="B143" s="35"/>
    </row>
    <row r="144" spans="1:2" x14ac:dyDescent="0.2">
      <c r="A144" s="24"/>
      <c r="B144" s="35"/>
    </row>
    <row r="146" spans="1:2" x14ac:dyDescent="0.2">
      <c r="A146" s="24"/>
      <c r="B146" s="35"/>
    </row>
    <row r="147" spans="1:2" x14ac:dyDescent="0.2">
      <c r="A147" s="15"/>
      <c r="B147" s="36"/>
    </row>
  </sheetData>
  <sortState ref="A57:T69">
    <sortCondition descending="1" ref="T57:T69"/>
  </sortState>
  <dataValidations disablePrompts="1" count="1">
    <dataValidation type="textLength" allowBlank="1" showInputMessage="1" showErrorMessage="1" sqref="A127:A128" xr:uid="{00000000-0002-0000-0000-000000000000}">
      <formula1>1</formula1>
      <formula2>30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B146"/>
  <sheetViews>
    <sheetView zoomScale="90" zoomScaleNormal="75" zoomScalePageLayoutView="75" workbookViewId="0">
      <pane ySplit="13" topLeftCell="A14" activePane="bottomLeft" state="frozen"/>
      <selection pane="bottomLeft" activeCell="Q16" sqref="Q16"/>
    </sheetView>
  </sheetViews>
  <sheetFormatPr baseColWidth="10" defaultColWidth="8.33203125" defaultRowHeight="16" x14ac:dyDescent="0.2"/>
  <cols>
    <col min="1" max="1" width="33.5" customWidth="1"/>
    <col min="2" max="2" width="33.5" style="26" customWidth="1"/>
    <col min="23" max="23" width="8.33203125" customWidth="1"/>
    <col min="24" max="24" width="8.83203125" customWidth="1"/>
  </cols>
  <sheetData>
    <row r="2" spans="1:28" x14ac:dyDescent="0.2">
      <c r="A2" s="10"/>
      <c r="B2" s="25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  <c r="M2" s="29"/>
      <c r="N2" s="29"/>
      <c r="O2" s="29"/>
      <c r="P2" s="29"/>
      <c r="Q2" s="29"/>
    </row>
    <row r="3" spans="1:28" x14ac:dyDescent="0.2">
      <c r="B3" s="25" t="s">
        <v>7</v>
      </c>
      <c r="C3" s="1">
        <v>50</v>
      </c>
      <c r="D3" s="1">
        <v>45</v>
      </c>
      <c r="E3" s="1">
        <v>40</v>
      </c>
      <c r="F3" s="1">
        <v>35</v>
      </c>
      <c r="G3" s="1">
        <v>30</v>
      </c>
      <c r="H3" s="1">
        <v>5</v>
      </c>
      <c r="I3" s="10"/>
      <c r="J3" s="10"/>
      <c r="K3" s="10"/>
      <c r="L3" s="10"/>
      <c r="M3" s="10"/>
      <c r="N3" s="10"/>
      <c r="O3" s="10"/>
      <c r="P3" s="10"/>
      <c r="Q3" s="10"/>
    </row>
    <row r="4" spans="1:28" x14ac:dyDescent="0.2">
      <c r="B4" s="25" t="s">
        <v>8</v>
      </c>
      <c r="C4" s="1">
        <v>20</v>
      </c>
      <c r="D4" s="1">
        <v>15</v>
      </c>
      <c r="E4" s="1">
        <v>14</v>
      </c>
      <c r="F4" s="1">
        <v>12</v>
      </c>
      <c r="G4" s="1">
        <v>10</v>
      </c>
      <c r="H4" s="1">
        <v>3</v>
      </c>
      <c r="I4" s="10"/>
      <c r="J4" s="10"/>
      <c r="K4" s="10"/>
      <c r="L4" s="10"/>
      <c r="M4" s="10"/>
      <c r="N4" s="10"/>
      <c r="O4" s="10"/>
      <c r="P4" s="10"/>
      <c r="Q4" s="10"/>
    </row>
    <row r="5" spans="1:28" x14ac:dyDescent="0.2">
      <c r="B5" s="25" t="s">
        <v>9</v>
      </c>
      <c r="C5" s="1">
        <v>14</v>
      </c>
      <c r="D5" s="1">
        <v>11</v>
      </c>
      <c r="E5" s="1">
        <v>10</v>
      </c>
      <c r="F5" s="1">
        <v>8</v>
      </c>
      <c r="G5" s="1">
        <v>6</v>
      </c>
      <c r="H5" s="1">
        <v>2</v>
      </c>
      <c r="I5" s="10"/>
      <c r="J5" s="10"/>
      <c r="K5" s="10"/>
      <c r="L5" s="10"/>
      <c r="M5" s="10"/>
      <c r="N5" s="10"/>
      <c r="O5" s="10"/>
      <c r="P5" s="10"/>
      <c r="Q5" s="10"/>
    </row>
    <row r="6" spans="1:28" x14ac:dyDescent="0.2">
      <c r="B6" s="25" t="s">
        <v>10</v>
      </c>
      <c r="C6" s="1">
        <v>11</v>
      </c>
      <c r="D6" s="1">
        <v>9</v>
      </c>
      <c r="E6" s="1">
        <v>8</v>
      </c>
      <c r="F6" s="1">
        <v>6</v>
      </c>
      <c r="G6" s="1">
        <v>4</v>
      </c>
      <c r="H6" s="1">
        <v>2</v>
      </c>
      <c r="I6" s="10"/>
      <c r="J6" s="10"/>
      <c r="K6" s="10"/>
      <c r="L6" s="10"/>
      <c r="M6" s="10"/>
      <c r="N6" s="10"/>
      <c r="O6" s="10"/>
      <c r="P6" s="10"/>
      <c r="Q6" s="10"/>
    </row>
    <row r="7" spans="1:28" x14ac:dyDescent="0.2">
      <c r="B7" s="25" t="s">
        <v>15</v>
      </c>
      <c r="C7" s="1">
        <v>8</v>
      </c>
      <c r="D7" s="1">
        <v>7</v>
      </c>
      <c r="E7" s="1">
        <v>6</v>
      </c>
      <c r="F7" s="1">
        <v>4</v>
      </c>
      <c r="G7" s="1">
        <v>2</v>
      </c>
      <c r="H7" s="1">
        <v>1</v>
      </c>
      <c r="I7" s="10"/>
      <c r="J7" s="10"/>
      <c r="K7" s="10"/>
      <c r="L7" s="10"/>
      <c r="M7" s="10"/>
      <c r="N7" s="10"/>
      <c r="O7" s="10"/>
      <c r="P7" s="10"/>
      <c r="Q7" s="10"/>
    </row>
    <row r="8" spans="1:28" x14ac:dyDescent="0.2">
      <c r="B8" s="25" t="s">
        <v>11</v>
      </c>
      <c r="C8" s="1">
        <v>5</v>
      </c>
      <c r="D8" s="1">
        <v>4</v>
      </c>
      <c r="E8" s="1">
        <v>3</v>
      </c>
      <c r="F8" s="1">
        <v>2</v>
      </c>
      <c r="G8" s="2" t="s">
        <v>12</v>
      </c>
      <c r="H8" s="1">
        <v>1</v>
      </c>
      <c r="I8" s="10"/>
      <c r="J8" s="10"/>
      <c r="K8" s="10"/>
      <c r="L8" s="10"/>
      <c r="M8" s="10"/>
      <c r="N8" s="10"/>
      <c r="O8" s="10"/>
      <c r="P8" s="10"/>
      <c r="Q8" s="10"/>
    </row>
    <row r="9" spans="1:28" x14ac:dyDescent="0.2">
      <c r="B9" s="25" t="s">
        <v>76</v>
      </c>
      <c r="C9" s="2" t="s">
        <v>12</v>
      </c>
      <c r="D9" s="2" t="s">
        <v>12</v>
      </c>
      <c r="E9" s="14" t="s">
        <v>12</v>
      </c>
      <c r="F9" s="14" t="s">
        <v>12</v>
      </c>
      <c r="G9" s="14" t="s">
        <v>12</v>
      </c>
      <c r="H9" s="1">
        <v>1</v>
      </c>
      <c r="I9" s="10"/>
      <c r="J9" s="10"/>
      <c r="K9" s="10"/>
      <c r="L9" s="10"/>
      <c r="M9" s="10"/>
      <c r="N9" s="10"/>
      <c r="O9" s="10"/>
      <c r="P9" s="10"/>
      <c r="Q9" s="10"/>
    </row>
    <row r="10" spans="1:28" x14ac:dyDescent="0.2">
      <c r="B10" s="25" t="s">
        <v>77</v>
      </c>
      <c r="C10" s="1">
        <v>3</v>
      </c>
      <c r="D10" s="1"/>
      <c r="E10" s="1"/>
      <c r="F10" s="1"/>
      <c r="G10" s="1"/>
      <c r="H10" s="1"/>
      <c r="I10" s="10"/>
      <c r="J10" s="10"/>
      <c r="K10" s="10"/>
      <c r="L10" s="10"/>
      <c r="M10" s="10"/>
      <c r="N10" s="10"/>
      <c r="O10" s="10"/>
      <c r="P10" s="10"/>
      <c r="Q10" s="10"/>
    </row>
    <row r="13" spans="1:28" s="6" customFormat="1" ht="98" customHeight="1" x14ac:dyDescent="0.25">
      <c r="A13" s="4" t="s">
        <v>0</v>
      </c>
      <c r="B13" s="4" t="s">
        <v>49</v>
      </c>
      <c r="C13" s="5" t="s">
        <v>13</v>
      </c>
      <c r="D13" s="5" t="s">
        <v>161</v>
      </c>
      <c r="E13" s="5" t="s">
        <v>163</v>
      </c>
      <c r="F13" s="5" t="s">
        <v>168</v>
      </c>
      <c r="G13" s="5" t="s">
        <v>224</v>
      </c>
      <c r="H13" s="5" t="s">
        <v>280</v>
      </c>
      <c r="I13" s="5" t="s">
        <v>289</v>
      </c>
      <c r="J13" s="5" t="s">
        <v>299</v>
      </c>
      <c r="K13" s="5" t="s">
        <v>300</v>
      </c>
      <c r="L13" s="5" t="s">
        <v>301</v>
      </c>
      <c r="M13" s="5" t="s">
        <v>359</v>
      </c>
      <c r="N13" s="5" t="s">
        <v>361</v>
      </c>
      <c r="O13" s="5" t="s">
        <v>360</v>
      </c>
      <c r="P13" s="5" t="s">
        <v>404</v>
      </c>
      <c r="Q13" s="5" t="s">
        <v>405</v>
      </c>
      <c r="R13" s="8" t="s">
        <v>17</v>
      </c>
      <c r="W13" s="4"/>
      <c r="X13" s="4"/>
      <c r="AB13" s="12"/>
    </row>
    <row r="14" spans="1:28" x14ac:dyDescent="0.2">
      <c r="A14" t="s">
        <v>21</v>
      </c>
      <c r="B14" s="26" t="s">
        <v>53</v>
      </c>
      <c r="C14">
        <f>3</f>
        <v>3</v>
      </c>
      <c r="E14">
        <f>4+2*2</f>
        <v>8</v>
      </c>
      <c r="G14">
        <f>1</f>
        <v>1</v>
      </c>
      <c r="H14">
        <f>7+1*2</f>
        <v>9</v>
      </c>
      <c r="J14">
        <f>12+3*4</f>
        <v>24</v>
      </c>
      <c r="L14">
        <f>14+3*4</f>
        <v>26</v>
      </c>
      <c r="N14">
        <f>3</f>
        <v>3</v>
      </c>
      <c r="P14">
        <f>11+2*3</f>
        <v>17</v>
      </c>
      <c r="Q14">
        <f>15+3*2</f>
        <v>21</v>
      </c>
      <c r="R14">
        <f t="shared" ref="R14:R45" si="0">C14+D14+E14+F14+G14+H14+I14+J14+K14+L14+M14+N14+O14+P14+Q14</f>
        <v>112</v>
      </c>
    </row>
    <row r="15" spans="1:28" x14ac:dyDescent="0.2">
      <c r="A15" t="s">
        <v>42</v>
      </c>
      <c r="B15" t="s">
        <v>53</v>
      </c>
      <c r="C15">
        <f>3</f>
        <v>3</v>
      </c>
      <c r="D15">
        <v>1</v>
      </c>
      <c r="E15">
        <f>2*2</f>
        <v>4</v>
      </c>
      <c r="F15">
        <f>4+1*4</f>
        <v>8</v>
      </c>
      <c r="G15">
        <f>1</f>
        <v>1</v>
      </c>
      <c r="H15">
        <f>1*1</f>
        <v>1</v>
      </c>
      <c r="J15">
        <f>14+3*5</f>
        <v>29</v>
      </c>
      <c r="L15">
        <f>3*1</f>
        <v>3</v>
      </c>
      <c r="N15">
        <v>3</v>
      </c>
      <c r="P15">
        <f>11+2*6</f>
        <v>23</v>
      </c>
      <c r="Q15">
        <f>14+3*5</f>
        <v>29</v>
      </c>
      <c r="R15">
        <f t="shared" si="0"/>
        <v>105</v>
      </c>
    </row>
    <row r="16" spans="1:28" x14ac:dyDescent="0.2">
      <c r="A16" t="s">
        <v>24</v>
      </c>
      <c r="B16" s="26" t="s">
        <v>63</v>
      </c>
      <c r="C16">
        <f>3</f>
        <v>3</v>
      </c>
      <c r="D16">
        <v>1</v>
      </c>
      <c r="E16">
        <f>8+2*2</f>
        <v>12</v>
      </c>
      <c r="L16">
        <f>3*1</f>
        <v>3</v>
      </c>
      <c r="M16">
        <v>1</v>
      </c>
      <c r="N16">
        <v>3</v>
      </c>
      <c r="P16">
        <f>9+2*2</f>
        <v>13</v>
      </c>
      <c r="R16">
        <f t="shared" si="0"/>
        <v>36</v>
      </c>
    </row>
    <row r="17" spans="1:24" x14ac:dyDescent="0.2">
      <c r="A17" s="15" t="s">
        <v>84</v>
      </c>
      <c r="B17" s="26" t="s">
        <v>58</v>
      </c>
      <c r="C17">
        <f>4+1*1</f>
        <v>5</v>
      </c>
      <c r="D17">
        <v>1</v>
      </c>
      <c r="F17">
        <f>6+1*5</f>
        <v>11</v>
      </c>
      <c r="I17">
        <f>7+1*4</f>
        <v>11</v>
      </c>
      <c r="L17">
        <f>3*1</f>
        <v>3</v>
      </c>
      <c r="M17">
        <v>1</v>
      </c>
      <c r="N17">
        <v>3</v>
      </c>
      <c r="R17">
        <f t="shared" si="0"/>
        <v>35</v>
      </c>
    </row>
    <row r="18" spans="1:24" x14ac:dyDescent="0.2">
      <c r="A18" t="s">
        <v>39</v>
      </c>
      <c r="B18" s="26" t="s">
        <v>58</v>
      </c>
      <c r="C18">
        <f>5</f>
        <v>5</v>
      </c>
      <c r="D18">
        <v>1</v>
      </c>
      <c r="E18">
        <f>2*1</f>
        <v>2</v>
      </c>
      <c r="I18">
        <f>4+1*1</f>
        <v>5</v>
      </c>
      <c r="N18">
        <v>3</v>
      </c>
      <c r="P18" s="10">
        <f>8+2*3</f>
        <v>14</v>
      </c>
      <c r="Q18" s="10"/>
      <c r="R18">
        <f t="shared" si="0"/>
        <v>30</v>
      </c>
      <c r="W18" s="9"/>
      <c r="X18" s="9"/>
    </row>
    <row r="19" spans="1:24" x14ac:dyDescent="0.2">
      <c r="A19" t="s">
        <v>22</v>
      </c>
      <c r="B19" s="26" t="s">
        <v>53</v>
      </c>
      <c r="C19">
        <f>3</f>
        <v>3</v>
      </c>
      <c r="D19">
        <v>1</v>
      </c>
      <c r="E19">
        <f>2*1</f>
        <v>2</v>
      </c>
      <c r="G19">
        <f>1</f>
        <v>1</v>
      </c>
      <c r="H19">
        <f>1*1</f>
        <v>1</v>
      </c>
      <c r="I19">
        <f>6+1*2</f>
        <v>8</v>
      </c>
      <c r="N19">
        <v>3</v>
      </c>
      <c r="P19">
        <f>6+2*2</f>
        <v>10</v>
      </c>
      <c r="R19">
        <f t="shared" si="0"/>
        <v>29</v>
      </c>
      <c r="W19" s="9"/>
      <c r="X19" s="9"/>
    </row>
    <row r="20" spans="1:24" x14ac:dyDescent="0.2">
      <c r="A20" s="15" t="s">
        <v>294</v>
      </c>
      <c r="B20" s="27" t="s">
        <v>53</v>
      </c>
      <c r="I20">
        <f>1*2</f>
        <v>2</v>
      </c>
      <c r="N20">
        <f>3+1*3</f>
        <v>6</v>
      </c>
      <c r="P20">
        <f>4+2*3</f>
        <v>10</v>
      </c>
      <c r="R20">
        <f t="shared" si="0"/>
        <v>18</v>
      </c>
      <c r="W20" s="9"/>
      <c r="X20" s="9"/>
    </row>
    <row r="21" spans="1:24" x14ac:dyDescent="0.2">
      <c r="A21" s="24" t="s">
        <v>68</v>
      </c>
      <c r="B21" s="27" t="s">
        <v>53</v>
      </c>
      <c r="C21">
        <f>5+1*3</f>
        <v>8</v>
      </c>
      <c r="D21">
        <v>1</v>
      </c>
      <c r="F21">
        <f>1*1</f>
        <v>1</v>
      </c>
      <c r="G21">
        <f>1</f>
        <v>1</v>
      </c>
      <c r="N21">
        <f>3+1*4</f>
        <v>7</v>
      </c>
      <c r="R21">
        <f t="shared" si="0"/>
        <v>18</v>
      </c>
      <c r="W21" s="9"/>
      <c r="X21" s="9"/>
    </row>
    <row r="22" spans="1:24" x14ac:dyDescent="0.2">
      <c r="A22" t="s">
        <v>29</v>
      </c>
      <c r="B22" s="26" t="s">
        <v>53</v>
      </c>
      <c r="C22">
        <f>4+1*1</f>
        <v>5</v>
      </c>
      <c r="I22">
        <f>1*1</f>
        <v>1</v>
      </c>
      <c r="N22">
        <f>4+1*2</f>
        <v>6</v>
      </c>
      <c r="P22">
        <f>2*2</f>
        <v>4</v>
      </c>
      <c r="R22">
        <f t="shared" si="0"/>
        <v>16</v>
      </c>
      <c r="W22" s="9"/>
      <c r="X22" s="9"/>
    </row>
    <row r="23" spans="1:24" x14ac:dyDescent="0.2">
      <c r="A23" t="s">
        <v>38</v>
      </c>
      <c r="B23" s="26" t="s">
        <v>58</v>
      </c>
      <c r="C23">
        <f>4+1*2</f>
        <v>6</v>
      </c>
      <c r="D23">
        <v>1</v>
      </c>
      <c r="F23">
        <f>1</f>
        <v>1</v>
      </c>
      <c r="M23">
        <v>1</v>
      </c>
      <c r="N23">
        <f>4+1*2</f>
        <v>6</v>
      </c>
      <c r="R23">
        <f t="shared" si="0"/>
        <v>15</v>
      </c>
      <c r="W23" s="9"/>
      <c r="X23" s="9"/>
    </row>
    <row r="24" spans="1:24" x14ac:dyDescent="0.2">
      <c r="A24" s="9" t="s">
        <v>32</v>
      </c>
      <c r="B24" s="26" t="s">
        <v>62</v>
      </c>
      <c r="C24">
        <f>2+1*1</f>
        <v>3</v>
      </c>
      <c r="G24">
        <f>1</f>
        <v>1</v>
      </c>
      <c r="H24">
        <f>1*1</f>
        <v>1</v>
      </c>
      <c r="N24">
        <f>5+1*4</f>
        <v>9</v>
      </c>
      <c r="R24">
        <f t="shared" si="0"/>
        <v>14</v>
      </c>
      <c r="W24" s="9"/>
      <c r="X24" s="9"/>
    </row>
    <row r="25" spans="1:24" x14ac:dyDescent="0.2">
      <c r="A25" s="24" t="s">
        <v>388</v>
      </c>
      <c r="B25" s="26" t="s">
        <v>54</v>
      </c>
      <c r="N25">
        <f>4+1*3</f>
        <v>7</v>
      </c>
      <c r="P25">
        <f>2*2</f>
        <v>4</v>
      </c>
      <c r="R25">
        <f t="shared" si="0"/>
        <v>11</v>
      </c>
      <c r="W25" s="9"/>
      <c r="X25" s="9"/>
    </row>
    <row r="26" spans="1:24" x14ac:dyDescent="0.2">
      <c r="A26" s="24" t="s">
        <v>185</v>
      </c>
      <c r="B26" s="27" t="s">
        <v>86</v>
      </c>
      <c r="D26">
        <v>1</v>
      </c>
      <c r="N26">
        <f>5+2</f>
        <v>7</v>
      </c>
      <c r="R26">
        <f t="shared" si="0"/>
        <v>8</v>
      </c>
      <c r="W26" s="9"/>
      <c r="X26" s="9"/>
    </row>
    <row r="27" spans="1:24" x14ac:dyDescent="0.2">
      <c r="A27" s="15" t="s">
        <v>112</v>
      </c>
      <c r="B27" s="26" t="s">
        <v>54</v>
      </c>
      <c r="F27">
        <f>1*1</f>
        <v>1</v>
      </c>
      <c r="I27">
        <f>1*1</f>
        <v>1</v>
      </c>
      <c r="N27">
        <f>4+1*2</f>
        <v>6</v>
      </c>
      <c r="R27">
        <f t="shared" si="0"/>
        <v>8</v>
      </c>
    </row>
    <row r="28" spans="1:24" x14ac:dyDescent="0.2">
      <c r="A28" s="15" t="s">
        <v>386</v>
      </c>
      <c r="B28" s="27" t="s">
        <v>147</v>
      </c>
      <c r="N28">
        <f>5+1*3</f>
        <v>8</v>
      </c>
      <c r="R28">
        <f t="shared" si="0"/>
        <v>8</v>
      </c>
    </row>
    <row r="29" spans="1:24" x14ac:dyDescent="0.2">
      <c r="A29" s="15" t="s">
        <v>381</v>
      </c>
      <c r="B29" s="27" t="s">
        <v>53</v>
      </c>
      <c r="N29">
        <f>3+1*3</f>
        <v>6</v>
      </c>
      <c r="P29">
        <f>2*1</f>
        <v>2</v>
      </c>
      <c r="R29">
        <f t="shared" si="0"/>
        <v>8</v>
      </c>
    </row>
    <row r="30" spans="1:24" x14ac:dyDescent="0.2">
      <c r="A30" s="24" t="s">
        <v>281</v>
      </c>
      <c r="B30" s="27" t="s">
        <v>61</v>
      </c>
      <c r="C30" s="10"/>
      <c r="D30" s="10"/>
      <c r="E30" s="10"/>
      <c r="F30" s="10"/>
      <c r="G30" s="10"/>
      <c r="H30" s="10">
        <f>1*1</f>
        <v>1</v>
      </c>
      <c r="N30">
        <f>5+1*2</f>
        <v>7</v>
      </c>
      <c r="R30">
        <f t="shared" si="0"/>
        <v>8</v>
      </c>
    </row>
    <row r="31" spans="1:24" x14ac:dyDescent="0.2">
      <c r="A31" s="15" t="s">
        <v>384</v>
      </c>
      <c r="B31" s="27" t="s">
        <v>53</v>
      </c>
      <c r="N31">
        <f>3+1*3</f>
        <v>6</v>
      </c>
      <c r="P31">
        <f>2*1</f>
        <v>2</v>
      </c>
      <c r="R31">
        <f t="shared" si="0"/>
        <v>8</v>
      </c>
    </row>
    <row r="32" spans="1:24" x14ac:dyDescent="0.2">
      <c r="A32" t="s">
        <v>73</v>
      </c>
      <c r="B32" s="26" t="s">
        <v>54</v>
      </c>
      <c r="F32">
        <f>1*1</f>
        <v>1</v>
      </c>
      <c r="N32">
        <f>4+1*2</f>
        <v>6</v>
      </c>
      <c r="R32">
        <f t="shared" si="0"/>
        <v>7</v>
      </c>
    </row>
    <row r="33" spans="1:18" x14ac:dyDescent="0.2">
      <c r="A33" s="15" t="s">
        <v>374</v>
      </c>
      <c r="B33" s="27" t="s">
        <v>375</v>
      </c>
      <c r="N33">
        <f>5+1*2</f>
        <v>7</v>
      </c>
      <c r="R33">
        <f t="shared" si="0"/>
        <v>7</v>
      </c>
    </row>
    <row r="34" spans="1:18" x14ac:dyDescent="0.2">
      <c r="A34" s="24" t="s">
        <v>282</v>
      </c>
      <c r="B34" s="27" t="s">
        <v>111</v>
      </c>
      <c r="H34">
        <f>1*1</f>
        <v>1</v>
      </c>
      <c r="N34">
        <f>4+1*2</f>
        <v>6</v>
      </c>
      <c r="R34">
        <f t="shared" si="0"/>
        <v>7</v>
      </c>
    </row>
    <row r="35" spans="1:18" x14ac:dyDescent="0.2">
      <c r="A35" s="24" t="s">
        <v>92</v>
      </c>
      <c r="B35" s="27" t="s">
        <v>86</v>
      </c>
      <c r="D35">
        <v>1</v>
      </c>
      <c r="G35">
        <f>1</f>
        <v>1</v>
      </c>
      <c r="N35">
        <f>3+1*2</f>
        <v>5</v>
      </c>
      <c r="R35">
        <f t="shared" si="0"/>
        <v>7</v>
      </c>
    </row>
    <row r="36" spans="1:18" x14ac:dyDescent="0.2">
      <c r="A36" s="24" t="s">
        <v>123</v>
      </c>
      <c r="B36" s="15" t="s">
        <v>122</v>
      </c>
      <c r="C36">
        <f>3+1*2</f>
        <v>5</v>
      </c>
      <c r="D36">
        <v>1</v>
      </c>
      <c r="G36">
        <f>1</f>
        <v>1</v>
      </c>
      <c r="R36">
        <f t="shared" si="0"/>
        <v>7</v>
      </c>
    </row>
    <row r="37" spans="1:18" x14ac:dyDescent="0.2">
      <c r="A37" t="s">
        <v>74</v>
      </c>
      <c r="B37" s="26" t="s">
        <v>75</v>
      </c>
      <c r="C37">
        <f>2+1*1</f>
        <v>3</v>
      </c>
      <c r="D37">
        <v>1</v>
      </c>
      <c r="F37">
        <f>1</f>
        <v>1</v>
      </c>
      <c r="N37">
        <f>1*1</f>
        <v>1</v>
      </c>
      <c r="R37">
        <f t="shared" si="0"/>
        <v>6</v>
      </c>
    </row>
    <row r="38" spans="1:18" x14ac:dyDescent="0.2">
      <c r="A38" s="24" t="s">
        <v>264</v>
      </c>
      <c r="B38" s="27" t="s">
        <v>235</v>
      </c>
      <c r="G38">
        <f>1</f>
        <v>1</v>
      </c>
      <c r="N38">
        <f>3+1*2</f>
        <v>5</v>
      </c>
      <c r="R38">
        <f t="shared" si="0"/>
        <v>6</v>
      </c>
    </row>
    <row r="39" spans="1:18" x14ac:dyDescent="0.2">
      <c r="A39" s="15" t="s">
        <v>371</v>
      </c>
      <c r="B39" s="27" t="s">
        <v>61</v>
      </c>
      <c r="N39">
        <f>5</f>
        <v>5</v>
      </c>
      <c r="R39">
        <f t="shared" si="0"/>
        <v>5</v>
      </c>
    </row>
    <row r="40" spans="1:18" x14ac:dyDescent="0.2">
      <c r="A40" s="24" t="s">
        <v>87</v>
      </c>
      <c r="B40" s="27" t="s">
        <v>86</v>
      </c>
      <c r="C40">
        <f>3+1*2</f>
        <v>5</v>
      </c>
      <c r="R40">
        <f t="shared" si="0"/>
        <v>5</v>
      </c>
    </row>
    <row r="41" spans="1:18" x14ac:dyDescent="0.2">
      <c r="A41" s="15" t="s">
        <v>293</v>
      </c>
      <c r="B41" s="27" t="s">
        <v>54</v>
      </c>
      <c r="I41">
        <f>1*1</f>
        <v>1</v>
      </c>
      <c r="M41" s="10"/>
      <c r="N41" s="10">
        <f>3+1*1</f>
        <v>4</v>
      </c>
      <c r="O41" s="10"/>
      <c r="R41">
        <f t="shared" si="0"/>
        <v>5</v>
      </c>
    </row>
    <row r="42" spans="1:18" x14ac:dyDescent="0.2">
      <c r="A42" s="24" t="s">
        <v>157</v>
      </c>
      <c r="B42" s="27" t="s">
        <v>111</v>
      </c>
      <c r="C42">
        <f>4+1*1</f>
        <v>5</v>
      </c>
      <c r="R42">
        <f t="shared" si="0"/>
        <v>5</v>
      </c>
    </row>
    <row r="43" spans="1:18" x14ac:dyDescent="0.2">
      <c r="A43" s="15" t="s">
        <v>370</v>
      </c>
      <c r="B43" s="27"/>
      <c r="N43">
        <f>5</f>
        <v>5</v>
      </c>
      <c r="R43">
        <f t="shared" si="0"/>
        <v>5</v>
      </c>
    </row>
    <row r="44" spans="1:18" x14ac:dyDescent="0.2">
      <c r="A44" s="24" t="s">
        <v>85</v>
      </c>
      <c r="B44" s="27" t="s">
        <v>86</v>
      </c>
      <c r="C44" s="10"/>
      <c r="D44" s="10">
        <v>1</v>
      </c>
      <c r="E44" s="10"/>
      <c r="F44" s="10"/>
      <c r="G44" s="10"/>
      <c r="H44" s="10"/>
      <c r="I44" s="10"/>
      <c r="J44" s="10"/>
      <c r="K44" s="10"/>
      <c r="L44" s="10"/>
      <c r="N44">
        <f>2+1*1</f>
        <v>3</v>
      </c>
      <c r="R44">
        <f t="shared" si="0"/>
        <v>4</v>
      </c>
    </row>
    <row r="45" spans="1:18" x14ac:dyDescent="0.2">
      <c r="A45" s="15" t="s">
        <v>382</v>
      </c>
      <c r="B45" s="27" t="s">
        <v>53</v>
      </c>
      <c r="N45">
        <f>2+1*2</f>
        <v>4</v>
      </c>
      <c r="R45">
        <f t="shared" si="0"/>
        <v>4</v>
      </c>
    </row>
    <row r="46" spans="1:18" x14ac:dyDescent="0.2">
      <c r="A46" s="15" t="s">
        <v>376</v>
      </c>
      <c r="B46" s="27" t="s">
        <v>364</v>
      </c>
      <c r="N46">
        <f>3+1*1</f>
        <v>4</v>
      </c>
      <c r="R46">
        <f t="shared" ref="R46:R68" si="1">C46+D46+E46+F46+G46+H46+I46+J46+K46+L46+M46+N46+O46+P46+Q46</f>
        <v>4</v>
      </c>
    </row>
    <row r="47" spans="1:18" x14ac:dyDescent="0.2">
      <c r="A47" t="s">
        <v>37</v>
      </c>
      <c r="B47" s="26" t="s">
        <v>59</v>
      </c>
      <c r="F47">
        <f>1*1</f>
        <v>1</v>
      </c>
      <c r="N47">
        <f>2+1*1</f>
        <v>3</v>
      </c>
      <c r="R47">
        <f t="shared" si="1"/>
        <v>4</v>
      </c>
    </row>
    <row r="48" spans="1:18" x14ac:dyDescent="0.2">
      <c r="A48" s="24" t="s">
        <v>165</v>
      </c>
      <c r="B48" s="27" t="s">
        <v>54</v>
      </c>
      <c r="C48">
        <f>3+1*1</f>
        <v>4</v>
      </c>
      <c r="R48">
        <f t="shared" si="1"/>
        <v>4</v>
      </c>
    </row>
    <row r="49" spans="1:18" x14ac:dyDescent="0.2">
      <c r="A49" s="15" t="s">
        <v>372</v>
      </c>
      <c r="B49" s="27" t="s">
        <v>364</v>
      </c>
      <c r="N49">
        <f>3+1*1</f>
        <v>4</v>
      </c>
      <c r="R49">
        <f t="shared" si="1"/>
        <v>4</v>
      </c>
    </row>
    <row r="50" spans="1:18" x14ac:dyDescent="0.2">
      <c r="A50" s="15" t="s">
        <v>373</v>
      </c>
      <c r="B50" s="27" t="s">
        <v>54</v>
      </c>
      <c r="N50">
        <f>3+1*1</f>
        <v>4</v>
      </c>
      <c r="R50">
        <f t="shared" si="1"/>
        <v>4</v>
      </c>
    </row>
    <row r="51" spans="1:18" x14ac:dyDescent="0.2">
      <c r="A51" s="15" t="s">
        <v>123</v>
      </c>
      <c r="B51" s="27" t="s">
        <v>86</v>
      </c>
      <c r="N51">
        <f>2+1*2</f>
        <v>4</v>
      </c>
      <c r="R51">
        <f t="shared" si="1"/>
        <v>4</v>
      </c>
    </row>
    <row r="52" spans="1:18" x14ac:dyDescent="0.2">
      <c r="A52" s="24" t="s">
        <v>166</v>
      </c>
      <c r="B52" s="27" t="s">
        <v>57</v>
      </c>
      <c r="C52">
        <f>3</f>
        <v>3</v>
      </c>
      <c r="R52">
        <f t="shared" si="1"/>
        <v>3</v>
      </c>
    </row>
    <row r="53" spans="1:18" x14ac:dyDescent="0.2">
      <c r="A53" s="15" t="s">
        <v>377</v>
      </c>
      <c r="B53" s="27" t="s">
        <v>235</v>
      </c>
      <c r="N53">
        <f>2+1*1</f>
        <v>3</v>
      </c>
      <c r="R53">
        <f t="shared" si="1"/>
        <v>3</v>
      </c>
    </row>
    <row r="54" spans="1:18" x14ac:dyDescent="0.2">
      <c r="A54" s="24" t="s">
        <v>183</v>
      </c>
      <c r="B54" s="27" t="s">
        <v>59</v>
      </c>
      <c r="D54">
        <v>1</v>
      </c>
      <c r="G54">
        <f>1</f>
        <v>1</v>
      </c>
      <c r="R54">
        <f t="shared" si="1"/>
        <v>2</v>
      </c>
    </row>
    <row r="55" spans="1:18" x14ac:dyDescent="0.2">
      <c r="A55" s="24" t="s">
        <v>153</v>
      </c>
      <c r="B55" s="27" t="s">
        <v>136</v>
      </c>
      <c r="D55">
        <v>1</v>
      </c>
      <c r="G55">
        <f>1</f>
        <v>1</v>
      </c>
      <c r="R55">
        <f t="shared" si="1"/>
        <v>2</v>
      </c>
    </row>
    <row r="56" spans="1:18" x14ac:dyDescent="0.2">
      <c r="A56" s="15" t="s">
        <v>378</v>
      </c>
      <c r="B56" s="27" t="s">
        <v>113</v>
      </c>
      <c r="N56">
        <f>2</f>
        <v>2</v>
      </c>
      <c r="R56">
        <f t="shared" si="1"/>
        <v>2</v>
      </c>
    </row>
    <row r="57" spans="1:18" x14ac:dyDescent="0.2">
      <c r="A57" s="24" t="s">
        <v>270</v>
      </c>
      <c r="B57" s="27" t="s">
        <v>271</v>
      </c>
      <c r="G57">
        <f>1</f>
        <v>1</v>
      </c>
      <c r="R57">
        <f t="shared" si="1"/>
        <v>1</v>
      </c>
    </row>
    <row r="58" spans="1:18" x14ac:dyDescent="0.2">
      <c r="A58" s="24" t="s">
        <v>261</v>
      </c>
      <c r="B58" s="27" t="s">
        <v>79</v>
      </c>
      <c r="G58">
        <f>1</f>
        <v>1</v>
      </c>
      <c r="R58">
        <f t="shared" si="1"/>
        <v>1</v>
      </c>
    </row>
    <row r="59" spans="1:18" x14ac:dyDescent="0.2">
      <c r="A59" s="24" t="s">
        <v>262</v>
      </c>
      <c r="B59" s="27" t="s">
        <v>79</v>
      </c>
      <c r="G59">
        <f>1</f>
        <v>1</v>
      </c>
      <c r="R59">
        <f t="shared" si="1"/>
        <v>1</v>
      </c>
    </row>
    <row r="60" spans="1:18" x14ac:dyDescent="0.2">
      <c r="A60" s="24" t="s">
        <v>132</v>
      </c>
      <c r="B60" s="27" t="s">
        <v>131</v>
      </c>
      <c r="D60">
        <v>1</v>
      </c>
      <c r="R60">
        <f t="shared" si="1"/>
        <v>1</v>
      </c>
    </row>
    <row r="61" spans="1:18" x14ac:dyDescent="0.2">
      <c r="A61" s="32" t="s">
        <v>138</v>
      </c>
      <c r="B61" s="26" t="s">
        <v>79</v>
      </c>
      <c r="D61">
        <v>1</v>
      </c>
      <c r="R61">
        <f t="shared" si="1"/>
        <v>1</v>
      </c>
    </row>
    <row r="62" spans="1:18" x14ac:dyDescent="0.2">
      <c r="A62" s="15" t="s">
        <v>383</v>
      </c>
      <c r="B62" s="27" t="s">
        <v>59</v>
      </c>
      <c r="N62">
        <f>1*1</f>
        <v>1</v>
      </c>
      <c r="R62">
        <f t="shared" si="1"/>
        <v>1</v>
      </c>
    </row>
    <row r="63" spans="1:18" x14ac:dyDescent="0.2">
      <c r="A63" t="s">
        <v>184</v>
      </c>
      <c r="B63" s="26" t="s">
        <v>58</v>
      </c>
      <c r="D63">
        <v>1</v>
      </c>
      <c r="R63">
        <f t="shared" si="1"/>
        <v>1</v>
      </c>
    </row>
    <row r="64" spans="1:18" x14ac:dyDescent="0.2">
      <c r="A64" s="15" t="s">
        <v>379</v>
      </c>
      <c r="B64" s="27" t="s">
        <v>113</v>
      </c>
      <c r="N64">
        <f>1*1</f>
        <v>1</v>
      </c>
      <c r="R64">
        <f t="shared" si="1"/>
        <v>1</v>
      </c>
    </row>
    <row r="65" spans="1:18" x14ac:dyDescent="0.2">
      <c r="A65" s="15" t="s">
        <v>385</v>
      </c>
      <c r="B65" s="27" t="s">
        <v>53</v>
      </c>
      <c r="N65">
        <f>1*1</f>
        <v>1</v>
      </c>
      <c r="R65">
        <f t="shared" si="1"/>
        <v>1</v>
      </c>
    </row>
    <row r="66" spans="1:18" x14ac:dyDescent="0.2">
      <c r="A66" s="24" t="s">
        <v>188</v>
      </c>
      <c r="B66" s="27" t="s">
        <v>134</v>
      </c>
      <c r="D66">
        <v>1</v>
      </c>
      <c r="R66">
        <f t="shared" si="1"/>
        <v>1</v>
      </c>
    </row>
    <row r="67" spans="1:18" x14ac:dyDescent="0.2">
      <c r="A67" s="15" t="s">
        <v>380</v>
      </c>
      <c r="B67" s="27" t="s">
        <v>86</v>
      </c>
      <c r="N67">
        <f>1*1</f>
        <v>1</v>
      </c>
      <c r="R67">
        <f t="shared" si="1"/>
        <v>1</v>
      </c>
    </row>
    <row r="68" spans="1:18" x14ac:dyDescent="0.2">
      <c r="A68" s="15" t="s">
        <v>397</v>
      </c>
      <c r="B68" s="27" t="s">
        <v>113</v>
      </c>
      <c r="M68">
        <v>1</v>
      </c>
      <c r="R68">
        <f t="shared" si="1"/>
        <v>1</v>
      </c>
    </row>
    <row r="69" spans="1:18" x14ac:dyDescent="0.2">
      <c r="A69" s="15"/>
      <c r="B69" s="27"/>
    </row>
    <row r="70" spans="1:18" x14ac:dyDescent="0.2">
      <c r="A70" s="15"/>
      <c r="B70" s="27"/>
    </row>
    <row r="71" spans="1:18" x14ac:dyDescent="0.2">
      <c r="A71" s="15"/>
      <c r="B71" s="27"/>
    </row>
    <row r="72" spans="1:18" x14ac:dyDescent="0.2">
      <c r="A72" s="15"/>
      <c r="B72" s="27"/>
    </row>
    <row r="73" spans="1:18" x14ac:dyDescent="0.2">
      <c r="A73" s="32"/>
    </row>
    <row r="74" spans="1:18" x14ac:dyDescent="0.2">
      <c r="A74" s="24" t="s">
        <v>167</v>
      </c>
      <c r="B74" s="27" t="s">
        <v>57</v>
      </c>
      <c r="C74">
        <f>3</f>
        <v>3</v>
      </c>
      <c r="F74">
        <f>4+1*3</f>
        <v>7</v>
      </c>
      <c r="H74">
        <f>2+1*3</f>
        <v>5</v>
      </c>
      <c r="N74">
        <v>3</v>
      </c>
      <c r="P74">
        <f>9+2*4</f>
        <v>17</v>
      </c>
      <c r="R74">
        <f t="shared" ref="R74:R97" si="2">C74+D74+E74+F74+G74+H74+I74+J74+K74+L74+M74+N74+O74+P74+Q74</f>
        <v>35</v>
      </c>
    </row>
    <row r="75" spans="1:18" x14ac:dyDescent="0.2">
      <c r="A75" t="s">
        <v>43</v>
      </c>
      <c r="B75" t="s">
        <v>57</v>
      </c>
      <c r="C75">
        <f>3</f>
        <v>3</v>
      </c>
      <c r="F75">
        <f>6+1*3</f>
        <v>9</v>
      </c>
      <c r="H75">
        <f>6+1*4</f>
        <v>10</v>
      </c>
      <c r="L75">
        <f>3*3</f>
        <v>9</v>
      </c>
      <c r="R75">
        <f t="shared" si="2"/>
        <v>31</v>
      </c>
    </row>
    <row r="76" spans="1:18" x14ac:dyDescent="0.2">
      <c r="A76" s="15" t="s">
        <v>90</v>
      </c>
      <c r="B76" s="26" t="s">
        <v>53</v>
      </c>
      <c r="C76">
        <f>5</f>
        <v>5</v>
      </c>
      <c r="E76">
        <f>2*1</f>
        <v>2</v>
      </c>
      <c r="F76">
        <f>2+1*2</f>
        <v>4</v>
      </c>
      <c r="H76">
        <f>4+1*3</f>
        <v>7</v>
      </c>
      <c r="I76">
        <f>4+1*3</f>
        <v>7</v>
      </c>
      <c r="N76">
        <v>3</v>
      </c>
      <c r="P76">
        <f>2*1</f>
        <v>2</v>
      </c>
      <c r="R76">
        <f t="shared" si="2"/>
        <v>30</v>
      </c>
    </row>
    <row r="77" spans="1:18" x14ac:dyDescent="0.2">
      <c r="A77" t="s">
        <v>26</v>
      </c>
      <c r="B77" s="26" t="s">
        <v>53</v>
      </c>
      <c r="C77">
        <f>5+1*2</f>
        <v>7</v>
      </c>
      <c r="E77">
        <f>2*1</f>
        <v>2</v>
      </c>
      <c r="F77">
        <f>2+1*2</f>
        <v>4</v>
      </c>
      <c r="H77">
        <f>4+1*4</f>
        <v>8</v>
      </c>
      <c r="L77">
        <f>3*1</f>
        <v>3</v>
      </c>
      <c r="N77">
        <v>3</v>
      </c>
      <c r="P77">
        <f>2*1</f>
        <v>2</v>
      </c>
      <c r="R77">
        <f t="shared" si="2"/>
        <v>29</v>
      </c>
    </row>
    <row r="78" spans="1:18" x14ac:dyDescent="0.2">
      <c r="A78" t="s">
        <v>44</v>
      </c>
      <c r="B78" t="s">
        <v>57</v>
      </c>
      <c r="C78">
        <f>3</f>
        <v>3</v>
      </c>
      <c r="E78">
        <f>2*2</f>
        <v>4</v>
      </c>
      <c r="F78">
        <f>4+1*2</f>
        <v>6</v>
      </c>
      <c r="H78">
        <f>1*2</f>
        <v>2</v>
      </c>
      <c r="N78">
        <v>3</v>
      </c>
      <c r="P78">
        <f>4+2*3</f>
        <v>10</v>
      </c>
      <c r="R78">
        <f t="shared" si="2"/>
        <v>28</v>
      </c>
    </row>
    <row r="79" spans="1:18" x14ac:dyDescent="0.2">
      <c r="A79" s="24" t="s">
        <v>292</v>
      </c>
      <c r="B79" s="27" t="s">
        <v>291</v>
      </c>
      <c r="I79">
        <f>1*1</f>
        <v>1</v>
      </c>
      <c r="N79">
        <f>5+1*4</f>
        <v>9</v>
      </c>
      <c r="P79">
        <f>2*3</f>
        <v>6</v>
      </c>
      <c r="R79">
        <f t="shared" si="2"/>
        <v>16</v>
      </c>
    </row>
    <row r="80" spans="1:18" x14ac:dyDescent="0.2">
      <c r="A80" s="9" t="s">
        <v>71</v>
      </c>
      <c r="B80" s="28" t="s">
        <v>57</v>
      </c>
      <c r="C80">
        <f>3</f>
        <v>3</v>
      </c>
      <c r="H80">
        <f>4+1*2</f>
        <v>6</v>
      </c>
      <c r="I80">
        <f>1*1</f>
        <v>1</v>
      </c>
      <c r="N80">
        <v>3</v>
      </c>
      <c r="P80">
        <f>2*1</f>
        <v>2</v>
      </c>
      <c r="R80">
        <f t="shared" si="2"/>
        <v>15</v>
      </c>
    </row>
    <row r="81" spans="1:18" x14ac:dyDescent="0.2">
      <c r="A81" s="24" t="s">
        <v>146</v>
      </c>
      <c r="B81" s="15" t="s">
        <v>113</v>
      </c>
      <c r="D81">
        <v>1</v>
      </c>
      <c r="G81">
        <f>1</f>
        <v>1</v>
      </c>
      <c r="H81">
        <f>1*1</f>
        <v>1</v>
      </c>
      <c r="M81">
        <v>1</v>
      </c>
      <c r="N81">
        <f>5+1*2</f>
        <v>7</v>
      </c>
      <c r="R81">
        <f t="shared" si="2"/>
        <v>11</v>
      </c>
    </row>
    <row r="82" spans="1:18" x14ac:dyDescent="0.2">
      <c r="A82" t="s">
        <v>48</v>
      </c>
      <c r="B82" t="s">
        <v>58</v>
      </c>
      <c r="C82">
        <f>5</f>
        <v>5</v>
      </c>
      <c r="M82">
        <v>1</v>
      </c>
      <c r="N82">
        <f>5</f>
        <v>5</v>
      </c>
      <c r="R82">
        <f t="shared" si="2"/>
        <v>11</v>
      </c>
    </row>
    <row r="83" spans="1:18" x14ac:dyDescent="0.2">
      <c r="A83" t="s">
        <v>27</v>
      </c>
      <c r="B83" s="26" t="s">
        <v>53</v>
      </c>
      <c r="C83">
        <f>3</f>
        <v>3</v>
      </c>
      <c r="E83">
        <f>2*3</f>
        <v>6</v>
      </c>
      <c r="R83">
        <f t="shared" si="2"/>
        <v>9</v>
      </c>
    </row>
    <row r="84" spans="1:18" x14ac:dyDescent="0.2">
      <c r="A84" s="32" t="s">
        <v>266</v>
      </c>
      <c r="B84" s="26" t="s">
        <v>267</v>
      </c>
      <c r="G84">
        <f>1</f>
        <v>1</v>
      </c>
      <c r="N84">
        <f>5+1*2</f>
        <v>7</v>
      </c>
      <c r="R84">
        <f t="shared" si="2"/>
        <v>8</v>
      </c>
    </row>
    <row r="85" spans="1:18" x14ac:dyDescent="0.2">
      <c r="A85" s="32" t="s">
        <v>368</v>
      </c>
      <c r="B85" s="26" t="s">
        <v>291</v>
      </c>
      <c r="N85">
        <f>4+1*3</f>
        <v>7</v>
      </c>
      <c r="R85">
        <f t="shared" si="2"/>
        <v>7</v>
      </c>
    </row>
    <row r="86" spans="1:18" x14ac:dyDescent="0.2">
      <c r="A86" s="24" t="s">
        <v>269</v>
      </c>
      <c r="B86" s="27" t="s">
        <v>59</v>
      </c>
      <c r="G86">
        <f>1</f>
        <v>1</v>
      </c>
      <c r="N86">
        <f>3+1*2</f>
        <v>5</v>
      </c>
      <c r="R86">
        <f t="shared" si="2"/>
        <v>6</v>
      </c>
    </row>
    <row r="87" spans="1:18" x14ac:dyDescent="0.2">
      <c r="A87" s="32" t="s">
        <v>265</v>
      </c>
      <c r="B87" s="26" t="s">
        <v>147</v>
      </c>
      <c r="G87">
        <f>1</f>
        <v>1</v>
      </c>
      <c r="N87">
        <f>3+1*1</f>
        <v>4</v>
      </c>
      <c r="R87">
        <f t="shared" si="2"/>
        <v>5</v>
      </c>
    </row>
    <row r="88" spans="1:18" x14ac:dyDescent="0.2">
      <c r="A88" s="32" t="s">
        <v>365</v>
      </c>
      <c r="B88" s="26" t="s">
        <v>267</v>
      </c>
      <c r="N88">
        <f>5</f>
        <v>5</v>
      </c>
      <c r="R88">
        <f t="shared" si="2"/>
        <v>5</v>
      </c>
    </row>
    <row r="89" spans="1:18" x14ac:dyDescent="0.2">
      <c r="A89" s="32" t="s">
        <v>366</v>
      </c>
      <c r="B89" s="26" t="s">
        <v>367</v>
      </c>
      <c r="N89">
        <f>4+1*1</f>
        <v>5</v>
      </c>
      <c r="R89">
        <f t="shared" si="2"/>
        <v>5</v>
      </c>
    </row>
    <row r="90" spans="1:18" x14ac:dyDescent="0.2">
      <c r="A90" s="24" t="s">
        <v>164</v>
      </c>
      <c r="B90" s="27" t="s">
        <v>67</v>
      </c>
      <c r="C90">
        <f>4</f>
        <v>4</v>
      </c>
      <c r="R90">
        <f t="shared" si="2"/>
        <v>4</v>
      </c>
    </row>
    <row r="91" spans="1:18" x14ac:dyDescent="0.2">
      <c r="A91" s="32" t="s">
        <v>268</v>
      </c>
      <c r="B91" s="26" t="s">
        <v>235</v>
      </c>
      <c r="G91">
        <f>1</f>
        <v>1</v>
      </c>
      <c r="N91">
        <f>3</f>
        <v>3</v>
      </c>
      <c r="R91">
        <f t="shared" si="2"/>
        <v>4</v>
      </c>
    </row>
    <row r="92" spans="1:18" x14ac:dyDescent="0.2">
      <c r="A92" s="24" t="s">
        <v>362</v>
      </c>
      <c r="B92" s="26" t="s">
        <v>59</v>
      </c>
      <c r="N92">
        <f>4</f>
        <v>4</v>
      </c>
      <c r="R92">
        <f t="shared" si="2"/>
        <v>4</v>
      </c>
    </row>
    <row r="93" spans="1:18" x14ac:dyDescent="0.2">
      <c r="A93" s="32" t="s">
        <v>363</v>
      </c>
      <c r="B93" s="26" t="s">
        <v>364</v>
      </c>
      <c r="N93">
        <f>4</f>
        <v>4</v>
      </c>
      <c r="R93">
        <f t="shared" si="2"/>
        <v>4</v>
      </c>
    </row>
    <row r="94" spans="1:18" x14ac:dyDescent="0.2">
      <c r="A94" s="32" t="s">
        <v>369</v>
      </c>
      <c r="B94" s="26" t="s">
        <v>267</v>
      </c>
      <c r="N94">
        <f>2</f>
        <v>2</v>
      </c>
      <c r="R94">
        <f t="shared" si="2"/>
        <v>2</v>
      </c>
    </row>
    <row r="95" spans="1:18" x14ac:dyDescent="0.2">
      <c r="A95" s="24" t="s">
        <v>186</v>
      </c>
      <c r="B95" s="15" t="s">
        <v>187</v>
      </c>
      <c r="D95">
        <v>1</v>
      </c>
      <c r="R95">
        <f t="shared" si="2"/>
        <v>1</v>
      </c>
    </row>
    <row r="96" spans="1:18" x14ac:dyDescent="0.2">
      <c r="A96" s="24" t="s">
        <v>263</v>
      </c>
      <c r="B96" s="26" t="s">
        <v>235</v>
      </c>
      <c r="G96">
        <f>1</f>
        <v>1</v>
      </c>
      <c r="R96">
        <f t="shared" si="2"/>
        <v>1</v>
      </c>
    </row>
    <row r="97" spans="1:18" x14ac:dyDescent="0.2">
      <c r="A97" s="24" t="s">
        <v>290</v>
      </c>
      <c r="B97" s="27" t="s">
        <v>291</v>
      </c>
      <c r="I97">
        <f>1*1</f>
        <v>1</v>
      </c>
      <c r="R97">
        <f t="shared" si="2"/>
        <v>1</v>
      </c>
    </row>
    <row r="98" spans="1:18" x14ac:dyDescent="0.2">
      <c r="A98" s="24"/>
      <c r="B98" s="27"/>
    </row>
    <row r="99" spans="1:18" x14ac:dyDescent="0.2">
      <c r="A99" s="15"/>
    </row>
    <row r="100" spans="1:18" x14ac:dyDescent="0.2">
      <c r="A100" s="24"/>
    </row>
    <row r="102" spans="1:18" x14ac:dyDescent="0.2">
      <c r="A102" s="24"/>
      <c r="B102" s="27"/>
    </row>
    <row r="104" spans="1:18" x14ac:dyDescent="0.2">
      <c r="A104" s="24"/>
      <c r="B104" s="27"/>
    </row>
    <row r="106" spans="1:18" x14ac:dyDescent="0.2">
      <c r="A106" s="24"/>
      <c r="B106" s="27"/>
    </row>
    <row r="107" spans="1:18" x14ac:dyDescent="0.2">
      <c r="A107" s="32"/>
      <c r="B107" s="28"/>
    </row>
    <row r="108" spans="1:18" x14ac:dyDescent="0.2">
      <c r="A108" s="24"/>
      <c r="B108" s="15"/>
    </row>
    <row r="109" spans="1:18" x14ac:dyDescent="0.2">
      <c r="A109" s="24"/>
      <c r="B109" s="15"/>
    </row>
    <row r="110" spans="1:18" x14ac:dyDescent="0.2">
      <c r="A110" s="24"/>
      <c r="B110" s="27"/>
    </row>
    <row r="111" spans="1:18" x14ac:dyDescent="0.2">
      <c r="A111" s="24"/>
    </row>
    <row r="112" spans="1:18" x14ac:dyDescent="0.2">
      <c r="A112" s="24"/>
      <c r="B112" s="27"/>
    </row>
    <row r="113" spans="1:2" x14ac:dyDescent="0.2">
      <c r="A113" s="24"/>
      <c r="B113" s="27"/>
    </row>
    <row r="114" spans="1:2" x14ac:dyDescent="0.2">
      <c r="A114" s="24"/>
      <c r="B114" s="27"/>
    </row>
    <row r="115" spans="1:2" x14ac:dyDescent="0.2">
      <c r="A115" s="24"/>
      <c r="B115" s="27"/>
    </row>
    <row r="126" spans="1:2" x14ac:dyDescent="0.2">
      <c r="A126" s="24"/>
      <c r="B126" s="27"/>
    </row>
    <row r="128" spans="1:2" x14ac:dyDescent="0.2">
      <c r="A128" s="24"/>
      <c r="B128" s="15"/>
    </row>
    <row r="130" spans="1:2" x14ac:dyDescent="0.2">
      <c r="A130" s="32"/>
    </row>
    <row r="131" spans="1:2" x14ac:dyDescent="0.2">
      <c r="A131" s="9"/>
      <c r="B131" s="28"/>
    </row>
    <row r="132" spans="1:2" x14ac:dyDescent="0.2">
      <c r="A132" s="9"/>
      <c r="B132" s="28"/>
    </row>
    <row r="133" spans="1:2" x14ac:dyDescent="0.2">
      <c r="A133" s="32"/>
      <c r="B133" s="28"/>
    </row>
    <row r="134" spans="1:2" x14ac:dyDescent="0.2">
      <c r="A134" s="24"/>
      <c r="B134" s="27"/>
    </row>
    <row r="135" spans="1:2" x14ac:dyDescent="0.2">
      <c r="A135" s="32"/>
      <c r="B135" s="28"/>
    </row>
    <row r="136" spans="1:2" x14ac:dyDescent="0.2">
      <c r="A136" s="24"/>
      <c r="B136" s="15"/>
    </row>
    <row r="137" spans="1:2" x14ac:dyDescent="0.2">
      <c r="A137" s="24"/>
      <c r="B137" s="15"/>
    </row>
    <row r="138" spans="1:2" x14ac:dyDescent="0.2">
      <c r="A138" s="32"/>
      <c r="B138" s="28"/>
    </row>
    <row r="139" spans="1:2" x14ac:dyDescent="0.2">
      <c r="A139" s="24"/>
      <c r="B139" s="27"/>
    </row>
    <row r="140" spans="1:2" x14ac:dyDescent="0.2">
      <c r="A140" s="32"/>
      <c r="B140" s="28"/>
    </row>
    <row r="141" spans="1:2" x14ac:dyDescent="0.2">
      <c r="A141" s="32"/>
      <c r="B141" s="28"/>
    </row>
    <row r="142" spans="1:2" x14ac:dyDescent="0.2">
      <c r="A142" s="9"/>
      <c r="B142" s="28"/>
    </row>
    <row r="143" spans="1:2" x14ac:dyDescent="0.2">
      <c r="A143" s="9"/>
      <c r="B143" s="28"/>
    </row>
    <row r="144" spans="1:2" x14ac:dyDescent="0.2">
      <c r="A144" s="24"/>
      <c r="B144" s="15"/>
    </row>
    <row r="145" spans="1:2" x14ac:dyDescent="0.2">
      <c r="A145" s="24"/>
      <c r="B145" s="15"/>
    </row>
    <row r="146" spans="1:2" x14ac:dyDescent="0.2">
      <c r="A146" s="15"/>
      <c r="B146" s="15"/>
    </row>
  </sheetData>
  <sortState ref="A74:R97">
    <sortCondition descending="1" ref="R74:R97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204"/>
  <sheetViews>
    <sheetView tabSelected="1" zoomScale="85" zoomScaleNormal="116" zoomScalePageLayoutView="116" workbookViewId="0">
      <pane ySplit="13" topLeftCell="A87" activePane="bottomLeft" state="frozen"/>
      <selection pane="bottomLeft" activeCell="R95" sqref="R95"/>
    </sheetView>
  </sheetViews>
  <sheetFormatPr baseColWidth="10" defaultColWidth="8.33203125" defaultRowHeight="16" x14ac:dyDescent="0.2"/>
  <cols>
    <col min="1" max="2" width="33.5" customWidth="1"/>
    <col min="8" max="8" width="8.5" customWidth="1"/>
    <col min="24" max="24" width="8.33203125" customWidth="1"/>
    <col min="25" max="25" width="8.6640625" customWidth="1"/>
  </cols>
  <sheetData>
    <row r="2" spans="1:29" x14ac:dyDescent="0.2">
      <c r="A2" s="10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9" x14ac:dyDescent="0.2">
      <c r="B3" s="1" t="s">
        <v>7</v>
      </c>
      <c r="C3" s="1">
        <v>50</v>
      </c>
      <c r="D3" s="1">
        <v>45</v>
      </c>
      <c r="E3" s="1">
        <v>40</v>
      </c>
      <c r="F3" s="1">
        <v>35</v>
      </c>
      <c r="G3" s="1">
        <v>30</v>
      </c>
      <c r="H3" s="1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29" x14ac:dyDescent="0.2">
      <c r="B4" s="1" t="s">
        <v>8</v>
      </c>
      <c r="C4" s="1">
        <v>20</v>
      </c>
      <c r="D4" s="1">
        <v>15</v>
      </c>
      <c r="E4" s="1">
        <v>14</v>
      </c>
      <c r="F4" s="1">
        <v>12</v>
      </c>
      <c r="G4" s="1">
        <v>10</v>
      </c>
      <c r="H4" s="1">
        <v>3</v>
      </c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9" x14ac:dyDescent="0.2">
      <c r="B5" s="1" t="s">
        <v>9</v>
      </c>
      <c r="C5" s="1">
        <v>14</v>
      </c>
      <c r="D5" s="1">
        <v>11</v>
      </c>
      <c r="E5" s="1">
        <v>10</v>
      </c>
      <c r="F5" s="1">
        <v>8</v>
      </c>
      <c r="G5" s="1">
        <v>6</v>
      </c>
      <c r="H5" s="1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9" x14ac:dyDescent="0.2">
      <c r="B6" s="1" t="s">
        <v>10</v>
      </c>
      <c r="C6" s="1">
        <v>11</v>
      </c>
      <c r="D6" s="1">
        <v>9</v>
      </c>
      <c r="E6" s="1">
        <v>8</v>
      </c>
      <c r="F6" s="1">
        <v>6</v>
      </c>
      <c r="G6" s="1">
        <v>4</v>
      </c>
      <c r="H6" s="1">
        <v>2</v>
      </c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9" x14ac:dyDescent="0.2">
      <c r="B7" s="1" t="s">
        <v>15</v>
      </c>
      <c r="C7" s="1">
        <v>8</v>
      </c>
      <c r="D7" s="1">
        <v>7</v>
      </c>
      <c r="E7" s="1">
        <v>6</v>
      </c>
      <c r="F7" s="1">
        <v>4</v>
      </c>
      <c r="G7" s="1">
        <v>2</v>
      </c>
      <c r="H7" s="1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29" x14ac:dyDescent="0.2">
      <c r="B8" s="1" t="s">
        <v>11</v>
      </c>
      <c r="C8" s="1">
        <v>5</v>
      </c>
      <c r="D8" s="1">
        <v>4</v>
      </c>
      <c r="E8" s="1">
        <v>3</v>
      </c>
      <c r="F8" s="1">
        <v>2</v>
      </c>
      <c r="G8" s="2" t="s">
        <v>12</v>
      </c>
      <c r="H8" s="1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29" x14ac:dyDescent="0.2">
      <c r="B9" s="1" t="s">
        <v>76</v>
      </c>
      <c r="C9" s="2" t="s">
        <v>12</v>
      </c>
      <c r="D9" s="2" t="s">
        <v>12</v>
      </c>
      <c r="E9" s="14" t="s">
        <v>12</v>
      </c>
      <c r="F9" s="14" t="s">
        <v>12</v>
      </c>
      <c r="G9" s="14" t="s">
        <v>12</v>
      </c>
      <c r="H9" s="1">
        <v>1</v>
      </c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29" x14ac:dyDescent="0.2">
      <c r="B10" s="1" t="s">
        <v>77</v>
      </c>
      <c r="C10" s="1">
        <v>3</v>
      </c>
      <c r="D10" s="1"/>
      <c r="E10" s="1"/>
      <c r="F10" s="1"/>
      <c r="G10" s="1"/>
      <c r="H10" s="1"/>
      <c r="I10" s="10"/>
      <c r="J10" s="10"/>
      <c r="K10" s="10"/>
      <c r="L10" s="10"/>
      <c r="M10" s="10"/>
      <c r="N10" s="10"/>
      <c r="O10" s="10"/>
      <c r="P10" s="10"/>
      <c r="Q10" s="10"/>
      <c r="R10" s="10"/>
      <c r="W10" s="10"/>
    </row>
    <row r="12" spans="1:29" hidden="1" x14ac:dyDescent="0.2"/>
    <row r="13" spans="1:29" s="6" customFormat="1" ht="93" customHeight="1" x14ac:dyDescent="0.25">
      <c r="A13" s="4" t="s">
        <v>0</v>
      </c>
      <c r="B13" s="4" t="s">
        <v>49</v>
      </c>
      <c r="C13" s="5" t="s">
        <v>13</v>
      </c>
      <c r="D13" s="5" t="s">
        <v>161</v>
      </c>
      <c r="E13" s="5" t="s">
        <v>163</v>
      </c>
      <c r="F13" s="5" t="s">
        <v>168</v>
      </c>
      <c r="G13" s="5" t="s">
        <v>222</v>
      </c>
      <c r="H13" s="5" t="s">
        <v>224</v>
      </c>
      <c r="I13" s="5" t="s">
        <v>289</v>
      </c>
      <c r="J13" s="5" t="s">
        <v>300</v>
      </c>
      <c r="K13" s="5" t="s">
        <v>302</v>
      </c>
      <c r="L13" s="5" t="s">
        <v>303</v>
      </c>
      <c r="M13" s="5" t="s">
        <v>358</v>
      </c>
      <c r="N13" s="5" t="s">
        <v>353</v>
      </c>
      <c r="O13" s="5" t="s">
        <v>357</v>
      </c>
      <c r="P13" s="5" t="s">
        <v>361</v>
      </c>
      <c r="Q13" s="5" t="s">
        <v>404</v>
      </c>
      <c r="R13" s="5" t="s">
        <v>299</v>
      </c>
      <c r="S13" s="8" t="s">
        <v>17</v>
      </c>
      <c r="X13" s="4"/>
      <c r="Y13" s="4"/>
      <c r="AC13" s="11"/>
    </row>
    <row r="14" spans="1:29" x14ac:dyDescent="0.2">
      <c r="A14" s="27" t="s">
        <v>355</v>
      </c>
      <c r="B14" s="27" t="s">
        <v>356</v>
      </c>
      <c r="K14">
        <f>3</f>
        <v>3</v>
      </c>
      <c r="N14">
        <f>8+2*4</f>
        <v>16</v>
      </c>
      <c r="O14">
        <f>12+3*3</f>
        <v>21</v>
      </c>
      <c r="P14">
        <v>3</v>
      </c>
      <c r="Q14">
        <f>2*2</f>
        <v>4</v>
      </c>
      <c r="R14">
        <f>14+3*2</f>
        <v>20</v>
      </c>
      <c r="S14">
        <f t="shared" ref="S14:S45" si="0">C14+D14+E14+F14+G14+H14+I14+J14+K14+L14+N14+O14+P14+M14+Q14+R14</f>
        <v>67</v>
      </c>
    </row>
    <row r="15" spans="1:29" x14ac:dyDescent="0.2">
      <c r="A15" s="33" t="s">
        <v>169</v>
      </c>
      <c r="B15" s="33" t="s">
        <v>54</v>
      </c>
      <c r="F15">
        <f>6+1*2</f>
        <v>8</v>
      </c>
      <c r="I15">
        <f>4+1*1</f>
        <v>5</v>
      </c>
      <c r="K15">
        <f>3</f>
        <v>3</v>
      </c>
      <c r="N15">
        <f>8+2*4</f>
        <v>16</v>
      </c>
      <c r="S15">
        <f t="shared" si="0"/>
        <v>32</v>
      </c>
    </row>
    <row r="16" spans="1:29" x14ac:dyDescent="0.2">
      <c r="A16" t="s">
        <v>41</v>
      </c>
      <c r="B16" t="s">
        <v>54</v>
      </c>
      <c r="F16">
        <f>1*4</f>
        <v>4</v>
      </c>
      <c r="I16">
        <f>1*2</f>
        <v>2</v>
      </c>
      <c r="K16">
        <f>5+1*3</f>
        <v>8</v>
      </c>
      <c r="N16">
        <f>2*4</f>
        <v>8</v>
      </c>
      <c r="S16">
        <f t="shared" si="0"/>
        <v>22</v>
      </c>
    </row>
    <row r="17" spans="1:19" x14ac:dyDescent="0.2">
      <c r="A17" t="s">
        <v>40</v>
      </c>
      <c r="B17" t="s">
        <v>56</v>
      </c>
      <c r="D17">
        <v>1</v>
      </c>
      <c r="F17">
        <f>1*2</f>
        <v>2</v>
      </c>
      <c r="H17">
        <f>1</f>
        <v>1</v>
      </c>
      <c r="I17">
        <f>1*1</f>
        <v>1</v>
      </c>
      <c r="K17">
        <f>4+1*3</f>
        <v>7</v>
      </c>
      <c r="N17">
        <f>2*3</f>
        <v>6</v>
      </c>
      <c r="S17">
        <f t="shared" si="0"/>
        <v>18</v>
      </c>
    </row>
    <row r="18" spans="1:19" x14ac:dyDescent="0.2">
      <c r="A18" s="27" t="s">
        <v>227</v>
      </c>
      <c r="B18" s="27" t="s">
        <v>67</v>
      </c>
      <c r="H18">
        <f>1</f>
        <v>1</v>
      </c>
      <c r="K18">
        <f>5+1*2</f>
        <v>7</v>
      </c>
      <c r="M18">
        <v>1</v>
      </c>
      <c r="N18">
        <f>2*3</f>
        <v>6</v>
      </c>
      <c r="S18">
        <f t="shared" si="0"/>
        <v>15</v>
      </c>
    </row>
    <row r="19" spans="1:19" x14ac:dyDescent="0.2">
      <c r="A19" t="s">
        <v>64</v>
      </c>
      <c r="B19" t="s">
        <v>56</v>
      </c>
      <c r="D19">
        <v>1</v>
      </c>
      <c r="F19">
        <f>1*1</f>
        <v>1</v>
      </c>
      <c r="H19">
        <f>1</f>
        <v>1</v>
      </c>
      <c r="I19">
        <f>1*1</f>
        <v>1</v>
      </c>
      <c r="K19">
        <f>5+1*4</f>
        <v>9</v>
      </c>
      <c r="M19">
        <v>1</v>
      </c>
      <c r="S19">
        <f t="shared" si="0"/>
        <v>14</v>
      </c>
    </row>
    <row r="20" spans="1:19" x14ac:dyDescent="0.2">
      <c r="A20" s="27" t="s">
        <v>318</v>
      </c>
      <c r="B20" s="27" t="s">
        <v>307</v>
      </c>
      <c r="K20">
        <f>5+1*4</f>
        <v>9</v>
      </c>
      <c r="M20">
        <v>1</v>
      </c>
      <c r="N20">
        <f>2*2</f>
        <v>4</v>
      </c>
      <c r="S20">
        <f t="shared" si="0"/>
        <v>14</v>
      </c>
    </row>
    <row r="21" spans="1:19" x14ac:dyDescent="0.2">
      <c r="A21" s="27" t="s">
        <v>170</v>
      </c>
      <c r="B21" s="27" t="s">
        <v>171</v>
      </c>
      <c r="F21">
        <f>1*2</f>
        <v>2</v>
      </c>
      <c r="I21">
        <f>2+1*4</f>
        <v>6</v>
      </c>
      <c r="K21">
        <f>3</f>
        <v>3</v>
      </c>
      <c r="N21">
        <f>2*1</f>
        <v>2</v>
      </c>
      <c r="S21">
        <f t="shared" si="0"/>
        <v>13</v>
      </c>
    </row>
    <row r="22" spans="1:19" x14ac:dyDescent="0.2">
      <c r="A22" s="27" t="s">
        <v>107</v>
      </c>
      <c r="B22" s="27" t="s">
        <v>72</v>
      </c>
      <c r="F22">
        <f>1*2</f>
        <v>2</v>
      </c>
      <c r="H22">
        <f>1</f>
        <v>1</v>
      </c>
      <c r="K22">
        <f>3</f>
        <v>3</v>
      </c>
      <c r="M22">
        <v>1</v>
      </c>
      <c r="N22">
        <f>2*2</f>
        <v>4</v>
      </c>
      <c r="S22">
        <f t="shared" si="0"/>
        <v>11</v>
      </c>
    </row>
    <row r="23" spans="1:19" x14ac:dyDescent="0.2">
      <c r="A23" t="s">
        <v>69</v>
      </c>
      <c r="B23" t="s">
        <v>70</v>
      </c>
      <c r="D23">
        <v>1</v>
      </c>
      <c r="K23">
        <f>5+1*2</f>
        <v>7</v>
      </c>
      <c r="M23">
        <v>1</v>
      </c>
      <c r="N23">
        <f>2*1</f>
        <v>2</v>
      </c>
      <c r="S23">
        <f t="shared" si="0"/>
        <v>11</v>
      </c>
    </row>
    <row r="24" spans="1:19" x14ac:dyDescent="0.2">
      <c r="A24" s="27" t="s">
        <v>121</v>
      </c>
      <c r="B24" s="27" t="s">
        <v>173</v>
      </c>
      <c r="D24">
        <v>1</v>
      </c>
      <c r="F24">
        <f>1*1</f>
        <v>1</v>
      </c>
      <c r="H24">
        <f>1</f>
        <v>1</v>
      </c>
      <c r="K24">
        <f>3+1*3</f>
        <v>6</v>
      </c>
      <c r="M24">
        <v>1</v>
      </c>
      <c r="S24">
        <f t="shared" si="0"/>
        <v>10</v>
      </c>
    </row>
    <row r="25" spans="1:19" x14ac:dyDescent="0.2">
      <c r="A25" s="27" t="s">
        <v>236</v>
      </c>
      <c r="B25" s="27" t="s">
        <v>72</v>
      </c>
      <c r="H25">
        <f>1</f>
        <v>1</v>
      </c>
      <c r="I25">
        <f>1*2</f>
        <v>2</v>
      </c>
      <c r="K25">
        <f>4+1*3</f>
        <v>7</v>
      </c>
      <c r="S25">
        <f t="shared" si="0"/>
        <v>10</v>
      </c>
    </row>
    <row r="26" spans="1:19" x14ac:dyDescent="0.2">
      <c r="A26" s="27" t="s">
        <v>306</v>
      </c>
      <c r="B26" s="27" t="s">
        <v>307</v>
      </c>
      <c r="K26">
        <f>4+1*2</f>
        <v>6</v>
      </c>
      <c r="N26">
        <f>2*2</f>
        <v>4</v>
      </c>
      <c r="S26">
        <f t="shared" si="0"/>
        <v>10</v>
      </c>
    </row>
    <row r="27" spans="1:19" x14ac:dyDescent="0.2">
      <c r="A27" s="27" t="s">
        <v>91</v>
      </c>
      <c r="B27" s="27" t="s">
        <v>86</v>
      </c>
      <c r="D27">
        <v>1</v>
      </c>
      <c r="H27">
        <f>1</f>
        <v>1</v>
      </c>
      <c r="K27">
        <f>5+1*3</f>
        <v>8</v>
      </c>
      <c r="S27">
        <f t="shared" si="0"/>
        <v>10</v>
      </c>
    </row>
    <row r="28" spans="1:19" x14ac:dyDescent="0.2">
      <c r="A28" s="27" t="s">
        <v>234</v>
      </c>
      <c r="B28" s="27" t="s">
        <v>59</v>
      </c>
      <c r="H28">
        <f>1</f>
        <v>1</v>
      </c>
      <c r="K28">
        <f>3+1*3</f>
        <v>6</v>
      </c>
      <c r="N28">
        <f>2*1</f>
        <v>2</v>
      </c>
      <c r="S28">
        <f t="shared" si="0"/>
        <v>9</v>
      </c>
    </row>
    <row r="29" spans="1:19" x14ac:dyDescent="0.2">
      <c r="A29" s="27" t="s">
        <v>296</v>
      </c>
      <c r="B29" s="27" t="s">
        <v>235</v>
      </c>
      <c r="H29">
        <f>1</f>
        <v>1</v>
      </c>
      <c r="I29">
        <f>1*1</f>
        <v>1</v>
      </c>
      <c r="K29">
        <f>4+1*3</f>
        <v>7</v>
      </c>
      <c r="S29">
        <f t="shared" si="0"/>
        <v>9</v>
      </c>
    </row>
    <row r="30" spans="1:19" x14ac:dyDescent="0.2">
      <c r="A30" s="27" t="s">
        <v>337</v>
      </c>
      <c r="B30" s="27" t="s">
        <v>321</v>
      </c>
      <c r="K30">
        <f>5+1*1</f>
        <v>6</v>
      </c>
      <c r="N30">
        <f>2*1</f>
        <v>2</v>
      </c>
      <c r="S30">
        <f t="shared" si="0"/>
        <v>8</v>
      </c>
    </row>
    <row r="31" spans="1:19" x14ac:dyDescent="0.2">
      <c r="A31" s="27" t="s">
        <v>327</v>
      </c>
      <c r="B31" s="27" t="s">
        <v>86</v>
      </c>
      <c r="K31">
        <f>3+1*3</f>
        <v>6</v>
      </c>
      <c r="N31">
        <f>2*1</f>
        <v>2</v>
      </c>
      <c r="S31">
        <f t="shared" si="0"/>
        <v>8</v>
      </c>
    </row>
    <row r="32" spans="1:19" x14ac:dyDescent="0.2">
      <c r="A32" s="27" t="s">
        <v>333</v>
      </c>
      <c r="B32" s="27" t="s">
        <v>307</v>
      </c>
      <c r="K32">
        <f>5+1*3</f>
        <v>8</v>
      </c>
      <c r="S32">
        <f t="shared" si="0"/>
        <v>8</v>
      </c>
    </row>
    <row r="33" spans="1:19" x14ac:dyDescent="0.2">
      <c r="A33" s="27" t="s">
        <v>99</v>
      </c>
      <c r="B33" s="27" t="s">
        <v>86</v>
      </c>
      <c r="D33">
        <v>1</v>
      </c>
      <c r="H33">
        <f>1</f>
        <v>1</v>
      </c>
      <c r="K33">
        <f>3+1*2</f>
        <v>5</v>
      </c>
      <c r="S33">
        <f t="shared" si="0"/>
        <v>7</v>
      </c>
    </row>
    <row r="34" spans="1:19" x14ac:dyDescent="0.2">
      <c r="A34" s="27" t="s">
        <v>225</v>
      </c>
      <c r="B34" s="27" t="s">
        <v>72</v>
      </c>
      <c r="H34">
        <f>1</f>
        <v>1</v>
      </c>
      <c r="K34">
        <f>3</f>
        <v>3</v>
      </c>
      <c r="M34">
        <v>1</v>
      </c>
      <c r="N34">
        <f>2*1</f>
        <v>2</v>
      </c>
      <c r="S34">
        <f t="shared" si="0"/>
        <v>7</v>
      </c>
    </row>
    <row r="35" spans="1:19" x14ac:dyDescent="0.2">
      <c r="A35" s="27" t="s">
        <v>241</v>
      </c>
      <c r="B35" s="27" t="s">
        <v>67</v>
      </c>
      <c r="H35">
        <f>1</f>
        <v>1</v>
      </c>
      <c r="K35">
        <f>2+1*3</f>
        <v>5</v>
      </c>
      <c r="M35">
        <v>1</v>
      </c>
      <c r="S35">
        <f t="shared" si="0"/>
        <v>7</v>
      </c>
    </row>
    <row r="36" spans="1:19" x14ac:dyDescent="0.2">
      <c r="A36" s="27" t="s">
        <v>332</v>
      </c>
      <c r="B36" s="27" t="s">
        <v>59</v>
      </c>
      <c r="K36">
        <f>4+1*2</f>
        <v>6</v>
      </c>
      <c r="S36">
        <f t="shared" si="0"/>
        <v>6</v>
      </c>
    </row>
    <row r="37" spans="1:19" x14ac:dyDescent="0.2">
      <c r="A37" s="27" t="s">
        <v>322</v>
      </c>
      <c r="B37" s="27" t="s">
        <v>323</v>
      </c>
      <c r="K37">
        <f>3+1*3</f>
        <v>6</v>
      </c>
      <c r="S37">
        <f t="shared" si="0"/>
        <v>6</v>
      </c>
    </row>
    <row r="38" spans="1:19" x14ac:dyDescent="0.2">
      <c r="A38" s="27" t="s">
        <v>316</v>
      </c>
      <c r="B38" s="27" t="s">
        <v>59</v>
      </c>
      <c r="K38">
        <f>3+1*3</f>
        <v>6</v>
      </c>
      <c r="S38">
        <f t="shared" si="0"/>
        <v>6</v>
      </c>
    </row>
    <row r="39" spans="1:19" x14ac:dyDescent="0.2">
      <c r="A39" s="27" t="s">
        <v>319</v>
      </c>
      <c r="B39" s="27" t="s">
        <v>215</v>
      </c>
      <c r="K39">
        <f>3+1*3</f>
        <v>6</v>
      </c>
      <c r="S39">
        <f t="shared" si="0"/>
        <v>6</v>
      </c>
    </row>
    <row r="40" spans="1:19" x14ac:dyDescent="0.2">
      <c r="A40" s="27" t="s">
        <v>238</v>
      </c>
      <c r="B40" s="27" t="s">
        <v>235</v>
      </c>
      <c r="H40">
        <f>1</f>
        <v>1</v>
      </c>
      <c r="K40">
        <f>2+1*3</f>
        <v>5</v>
      </c>
      <c r="S40">
        <f t="shared" si="0"/>
        <v>6</v>
      </c>
    </row>
    <row r="41" spans="1:19" x14ac:dyDescent="0.2">
      <c r="A41" s="27" t="s">
        <v>312</v>
      </c>
      <c r="B41" s="27" t="s">
        <v>307</v>
      </c>
      <c r="K41">
        <f>4+1*2</f>
        <v>6</v>
      </c>
      <c r="S41">
        <f t="shared" si="0"/>
        <v>6</v>
      </c>
    </row>
    <row r="42" spans="1:19" x14ac:dyDescent="0.2">
      <c r="A42" s="27" t="s">
        <v>313</v>
      </c>
      <c r="B42" s="27" t="s">
        <v>53</v>
      </c>
      <c r="K42">
        <f>3+1*2</f>
        <v>5</v>
      </c>
      <c r="S42">
        <f t="shared" si="0"/>
        <v>5</v>
      </c>
    </row>
    <row r="43" spans="1:19" x14ac:dyDescent="0.2">
      <c r="A43" s="27" t="s">
        <v>120</v>
      </c>
      <c r="B43" s="27" t="s">
        <v>86</v>
      </c>
      <c r="D43">
        <v>1</v>
      </c>
      <c r="K43">
        <f>2+1*2</f>
        <v>4</v>
      </c>
      <c r="S43">
        <f t="shared" si="0"/>
        <v>5</v>
      </c>
    </row>
    <row r="44" spans="1:19" x14ac:dyDescent="0.2">
      <c r="A44" s="27" t="s">
        <v>96</v>
      </c>
      <c r="B44" s="27" t="s">
        <v>67</v>
      </c>
      <c r="D44">
        <v>1</v>
      </c>
      <c r="H44">
        <f>1</f>
        <v>1</v>
      </c>
      <c r="K44">
        <f>2</f>
        <v>2</v>
      </c>
      <c r="M44">
        <v>1</v>
      </c>
      <c r="S44">
        <f t="shared" si="0"/>
        <v>5</v>
      </c>
    </row>
    <row r="45" spans="1:19" x14ac:dyDescent="0.2">
      <c r="A45" s="27" t="s">
        <v>311</v>
      </c>
      <c r="B45" s="27" t="s">
        <v>235</v>
      </c>
      <c r="K45">
        <f>3+1*2</f>
        <v>5</v>
      </c>
      <c r="S45">
        <f t="shared" si="0"/>
        <v>5</v>
      </c>
    </row>
    <row r="46" spans="1:19" x14ac:dyDescent="0.2">
      <c r="A46" s="27" t="s">
        <v>315</v>
      </c>
      <c r="B46" s="27" t="s">
        <v>54</v>
      </c>
      <c r="K46">
        <f>2+1*3</f>
        <v>5</v>
      </c>
      <c r="S46">
        <f t="shared" ref="S46:S77" si="1">C46+D46+E46+F46+G46+H46+I46+J46+K46+L46+N46+O46+P46+M46+Q46+R46</f>
        <v>5</v>
      </c>
    </row>
    <row r="47" spans="1:19" x14ac:dyDescent="0.2">
      <c r="A47" s="27" t="s">
        <v>334</v>
      </c>
      <c r="B47" s="27" t="s">
        <v>81</v>
      </c>
      <c r="K47">
        <f>4+1*1</f>
        <v>5</v>
      </c>
      <c r="S47">
        <f t="shared" si="1"/>
        <v>5</v>
      </c>
    </row>
    <row r="48" spans="1:19" x14ac:dyDescent="0.2">
      <c r="A48" s="27" t="s">
        <v>297</v>
      </c>
      <c r="B48" s="27" t="s">
        <v>156</v>
      </c>
      <c r="I48">
        <f>1*1</f>
        <v>1</v>
      </c>
      <c r="K48">
        <f>3+1*1</f>
        <v>4</v>
      </c>
      <c r="S48">
        <f t="shared" si="1"/>
        <v>5</v>
      </c>
    </row>
    <row r="49" spans="1:19" x14ac:dyDescent="0.2">
      <c r="A49" s="27" t="s">
        <v>325</v>
      </c>
      <c r="B49" s="27" t="s">
        <v>323</v>
      </c>
      <c r="K49">
        <f>2+1*2</f>
        <v>4</v>
      </c>
      <c r="S49">
        <f t="shared" si="1"/>
        <v>4</v>
      </c>
    </row>
    <row r="50" spans="1:19" x14ac:dyDescent="0.2">
      <c r="A50" s="27" t="s">
        <v>328</v>
      </c>
      <c r="B50" s="27" t="s">
        <v>53</v>
      </c>
      <c r="K50">
        <f>2+1*2</f>
        <v>4</v>
      </c>
      <c r="S50">
        <f t="shared" si="1"/>
        <v>4</v>
      </c>
    </row>
    <row r="51" spans="1:19" x14ac:dyDescent="0.2">
      <c r="A51" s="27" t="s">
        <v>336</v>
      </c>
      <c r="B51" s="27" t="s">
        <v>59</v>
      </c>
      <c r="K51">
        <f>4</f>
        <v>4</v>
      </c>
      <c r="S51">
        <f t="shared" si="1"/>
        <v>4</v>
      </c>
    </row>
    <row r="52" spans="1:19" x14ac:dyDescent="0.2">
      <c r="A52" s="27" t="s">
        <v>105</v>
      </c>
      <c r="B52" s="27" t="s">
        <v>117</v>
      </c>
      <c r="D52">
        <v>1</v>
      </c>
      <c r="H52">
        <f>1</f>
        <v>1</v>
      </c>
      <c r="K52">
        <f>1*1</f>
        <v>1</v>
      </c>
      <c r="S52">
        <f t="shared" si="1"/>
        <v>3</v>
      </c>
    </row>
    <row r="53" spans="1:19" x14ac:dyDescent="0.2">
      <c r="A53" s="27" t="s">
        <v>335</v>
      </c>
      <c r="B53" s="27" t="s">
        <v>59</v>
      </c>
      <c r="K53">
        <f>3</f>
        <v>3</v>
      </c>
      <c r="S53">
        <f t="shared" si="1"/>
        <v>3</v>
      </c>
    </row>
    <row r="54" spans="1:19" x14ac:dyDescent="0.2">
      <c r="A54" s="33" t="s">
        <v>129</v>
      </c>
      <c r="B54" s="33" t="s">
        <v>156</v>
      </c>
      <c r="F54">
        <f>1*1</f>
        <v>1</v>
      </c>
      <c r="I54">
        <f>1*2</f>
        <v>2</v>
      </c>
      <c r="S54">
        <f t="shared" si="1"/>
        <v>3</v>
      </c>
    </row>
    <row r="55" spans="1:19" x14ac:dyDescent="0.2">
      <c r="A55" s="27" t="s">
        <v>127</v>
      </c>
      <c r="B55" s="27" t="s">
        <v>79</v>
      </c>
      <c r="D55">
        <v>1</v>
      </c>
      <c r="H55">
        <f>1</f>
        <v>1</v>
      </c>
      <c r="M55">
        <v>1</v>
      </c>
      <c r="S55">
        <f t="shared" si="1"/>
        <v>3</v>
      </c>
    </row>
    <row r="56" spans="1:19" x14ac:dyDescent="0.2">
      <c r="A56" s="27" t="s">
        <v>172</v>
      </c>
      <c r="B56" s="27" t="s">
        <v>156</v>
      </c>
      <c r="C56" s="10"/>
      <c r="D56" s="10"/>
      <c r="E56" s="10"/>
      <c r="F56" s="10">
        <f>1*1</f>
        <v>1</v>
      </c>
      <c r="G56" s="10"/>
      <c r="H56" s="10"/>
      <c r="I56" s="10">
        <f>1*1</f>
        <v>1</v>
      </c>
      <c r="J56" s="10"/>
      <c r="K56" s="10"/>
      <c r="L56" s="10"/>
      <c r="M56" s="10"/>
      <c r="N56" s="10"/>
      <c r="O56" s="10"/>
      <c r="P56" s="10"/>
      <c r="Q56" s="10"/>
      <c r="R56" s="10"/>
      <c r="S56">
        <f t="shared" si="1"/>
        <v>2</v>
      </c>
    </row>
    <row r="57" spans="1:19" x14ac:dyDescent="0.2">
      <c r="A57" s="27" t="s">
        <v>175</v>
      </c>
      <c r="B57" s="27" t="s">
        <v>176</v>
      </c>
      <c r="D57">
        <v>1</v>
      </c>
      <c r="H57">
        <f>1</f>
        <v>1</v>
      </c>
      <c r="S57">
        <f t="shared" si="1"/>
        <v>2</v>
      </c>
    </row>
    <row r="58" spans="1:19" x14ac:dyDescent="0.2">
      <c r="A58" s="27" t="s">
        <v>152</v>
      </c>
      <c r="B58" s="27" t="s">
        <v>136</v>
      </c>
      <c r="D58">
        <v>1</v>
      </c>
      <c r="H58">
        <f>1</f>
        <v>1</v>
      </c>
      <c r="S58">
        <f t="shared" si="1"/>
        <v>2</v>
      </c>
    </row>
    <row r="59" spans="1:19" x14ac:dyDescent="0.2">
      <c r="A59" s="27" t="s">
        <v>326</v>
      </c>
      <c r="B59" s="27" t="s">
        <v>235</v>
      </c>
      <c r="K59">
        <f>1*1</f>
        <v>1</v>
      </c>
      <c r="M59">
        <v>1</v>
      </c>
      <c r="S59">
        <f t="shared" si="1"/>
        <v>2</v>
      </c>
    </row>
    <row r="60" spans="1:19" x14ac:dyDescent="0.2">
      <c r="A60" s="27" t="s">
        <v>317</v>
      </c>
      <c r="B60" s="27" t="s">
        <v>176</v>
      </c>
      <c r="K60">
        <f>1*2</f>
        <v>2</v>
      </c>
      <c r="S60">
        <f t="shared" si="1"/>
        <v>2</v>
      </c>
    </row>
    <row r="61" spans="1:19" x14ac:dyDescent="0.2">
      <c r="A61" s="27" t="s">
        <v>304</v>
      </c>
      <c r="B61" s="27" t="s">
        <v>305</v>
      </c>
      <c r="K61">
        <f>2</f>
        <v>2</v>
      </c>
      <c r="S61">
        <f t="shared" si="1"/>
        <v>2</v>
      </c>
    </row>
    <row r="62" spans="1:19" x14ac:dyDescent="0.2">
      <c r="A62" s="27" t="s">
        <v>308</v>
      </c>
      <c r="B62" s="27" t="s">
        <v>59</v>
      </c>
      <c r="K62">
        <f>2</f>
        <v>2</v>
      </c>
      <c r="S62">
        <f t="shared" si="1"/>
        <v>2</v>
      </c>
    </row>
    <row r="63" spans="1:19" x14ac:dyDescent="0.2">
      <c r="A63" s="27" t="s">
        <v>314</v>
      </c>
      <c r="B63" s="27" t="s">
        <v>53</v>
      </c>
      <c r="K63">
        <f>2</f>
        <v>2</v>
      </c>
      <c r="S63">
        <f t="shared" si="1"/>
        <v>2</v>
      </c>
    </row>
    <row r="64" spans="1:19" x14ac:dyDescent="0.2">
      <c r="A64" s="27" t="s">
        <v>309</v>
      </c>
      <c r="B64" s="27" t="s">
        <v>310</v>
      </c>
      <c r="K64">
        <f>2</f>
        <v>2</v>
      </c>
      <c r="S64">
        <f t="shared" si="1"/>
        <v>2</v>
      </c>
    </row>
    <row r="65" spans="1:19" x14ac:dyDescent="0.2">
      <c r="A65" s="27" t="s">
        <v>93</v>
      </c>
      <c r="B65" s="27" t="s">
        <v>81</v>
      </c>
      <c r="D65">
        <v>1</v>
      </c>
      <c r="H65">
        <f>1</f>
        <v>1</v>
      </c>
      <c r="S65">
        <f t="shared" si="1"/>
        <v>2</v>
      </c>
    </row>
    <row r="66" spans="1:19" x14ac:dyDescent="0.2">
      <c r="A66" s="27" t="s">
        <v>180</v>
      </c>
      <c r="B66" s="27" t="s">
        <v>67</v>
      </c>
      <c r="D66">
        <v>1</v>
      </c>
      <c r="K66">
        <f>1*1</f>
        <v>1</v>
      </c>
      <c r="S66">
        <f t="shared" si="1"/>
        <v>2</v>
      </c>
    </row>
    <row r="67" spans="1:19" x14ac:dyDescent="0.2">
      <c r="A67" s="27" t="s">
        <v>181</v>
      </c>
      <c r="B67" s="27" t="s">
        <v>176</v>
      </c>
      <c r="D67">
        <v>1</v>
      </c>
      <c r="H67">
        <f>1</f>
        <v>1</v>
      </c>
      <c r="S67">
        <f t="shared" si="1"/>
        <v>2</v>
      </c>
    </row>
    <row r="68" spans="1:19" x14ac:dyDescent="0.2">
      <c r="A68" s="27" t="s">
        <v>243</v>
      </c>
      <c r="B68" s="27" t="s">
        <v>113</v>
      </c>
      <c r="H68">
        <f>1</f>
        <v>1</v>
      </c>
      <c r="I68">
        <f>1*1</f>
        <v>1</v>
      </c>
      <c r="S68">
        <f t="shared" si="1"/>
        <v>2</v>
      </c>
    </row>
    <row r="69" spans="1:19" x14ac:dyDescent="0.2">
      <c r="A69" s="27" t="s">
        <v>331</v>
      </c>
      <c r="B69" s="27" t="s">
        <v>54</v>
      </c>
      <c r="K69">
        <f>1*1</f>
        <v>1</v>
      </c>
      <c r="S69">
        <f t="shared" si="1"/>
        <v>1</v>
      </c>
    </row>
    <row r="70" spans="1:19" x14ac:dyDescent="0.2">
      <c r="A70" s="27" t="s">
        <v>94</v>
      </c>
      <c r="B70" s="27" t="s">
        <v>88</v>
      </c>
      <c r="D70">
        <v>1</v>
      </c>
      <c r="S70">
        <f t="shared" si="1"/>
        <v>1</v>
      </c>
    </row>
    <row r="71" spans="1:19" x14ac:dyDescent="0.2">
      <c r="A71" s="27" t="s">
        <v>228</v>
      </c>
      <c r="B71" s="27" t="s">
        <v>136</v>
      </c>
      <c r="D71">
        <f>1</f>
        <v>1</v>
      </c>
      <c r="S71">
        <f t="shared" si="1"/>
        <v>1</v>
      </c>
    </row>
    <row r="72" spans="1:19" x14ac:dyDescent="0.2">
      <c r="A72" s="27" t="s">
        <v>329</v>
      </c>
      <c r="B72" s="27" t="s">
        <v>310</v>
      </c>
      <c r="K72">
        <f>1*1</f>
        <v>1</v>
      </c>
      <c r="S72">
        <f t="shared" si="1"/>
        <v>1</v>
      </c>
    </row>
    <row r="73" spans="1:19" x14ac:dyDescent="0.2">
      <c r="A73" s="27" t="s">
        <v>295</v>
      </c>
      <c r="B73" s="27" t="s">
        <v>54</v>
      </c>
      <c r="I73">
        <f>1*1</f>
        <v>1</v>
      </c>
      <c r="S73">
        <f t="shared" si="1"/>
        <v>1</v>
      </c>
    </row>
    <row r="74" spans="1:19" x14ac:dyDescent="0.2">
      <c r="A74" s="27" t="s">
        <v>229</v>
      </c>
      <c r="B74" s="27" t="s">
        <v>176</v>
      </c>
      <c r="H74">
        <f>1</f>
        <v>1</v>
      </c>
      <c r="S74">
        <f t="shared" si="1"/>
        <v>1</v>
      </c>
    </row>
    <row r="75" spans="1:19" x14ac:dyDescent="0.2">
      <c r="A75" s="27" t="s">
        <v>230</v>
      </c>
      <c r="B75" s="27" t="s">
        <v>79</v>
      </c>
      <c r="H75">
        <f>1</f>
        <v>1</v>
      </c>
      <c r="S75">
        <f t="shared" si="1"/>
        <v>1</v>
      </c>
    </row>
    <row r="76" spans="1:19" x14ac:dyDescent="0.2">
      <c r="A76" s="27" t="s">
        <v>231</v>
      </c>
      <c r="B76" s="27" t="s">
        <v>136</v>
      </c>
      <c r="H76">
        <f>1</f>
        <v>1</v>
      </c>
      <c r="S76">
        <f t="shared" si="1"/>
        <v>1</v>
      </c>
    </row>
    <row r="77" spans="1:19" x14ac:dyDescent="0.2">
      <c r="A77" s="27" t="s">
        <v>177</v>
      </c>
      <c r="B77" s="27" t="s">
        <v>83</v>
      </c>
      <c r="D77">
        <v>1</v>
      </c>
      <c r="S77">
        <f t="shared" si="1"/>
        <v>1</v>
      </c>
    </row>
    <row r="78" spans="1:19" x14ac:dyDescent="0.2">
      <c r="A78" s="27" t="s">
        <v>232</v>
      </c>
      <c r="B78" s="27" t="s">
        <v>79</v>
      </c>
      <c r="H78">
        <v>1</v>
      </c>
      <c r="S78">
        <f t="shared" ref="S78:S89" si="2">C78+D78+E78+F78+G78+H78+I78+J78+K78+L78+N78+O78+P78+M78+Q78+R78</f>
        <v>1</v>
      </c>
    </row>
    <row r="79" spans="1:19" x14ac:dyDescent="0.2">
      <c r="A79" s="27" t="s">
        <v>178</v>
      </c>
      <c r="B79" s="27" t="s">
        <v>72</v>
      </c>
      <c r="D79">
        <v>1</v>
      </c>
      <c r="S79">
        <f t="shared" si="2"/>
        <v>1</v>
      </c>
    </row>
    <row r="80" spans="1:19" x14ac:dyDescent="0.2">
      <c r="A80" s="27" t="s">
        <v>233</v>
      </c>
      <c r="B80" s="27" t="s">
        <v>176</v>
      </c>
      <c r="H80">
        <f>1</f>
        <v>1</v>
      </c>
      <c r="S80">
        <f t="shared" si="2"/>
        <v>1</v>
      </c>
    </row>
    <row r="81" spans="1:19" x14ac:dyDescent="0.2">
      <c r="A81" s="27" t="s">
        <v>133</v>
      </c>
      <c r="B81" s="27" t="s">
        <v>134</v>
      </c>
      <c r="D81">
        <v>1</v>
      </c>
      <c r="S81">
        <f t="shared" si="2"/>
        <v>1</v>
      </c>
    </row>
    <row r="82" spans="1:19" x14ac:dyDescent="0.2">
      <c r="A82" s="27" t="s">
        <v>320</v>
      </c>
      <c r="B82" s="27" t="s">
        <v>321</v>
      </c>
      <c r="K82">
        <f>1*1</f>
        <v>1</v>
      </c>
      <c r="S82">
        <f t="shared" si="2"/>
        <v>1</v>
      </c>
    </row>
    <row r="83" spans="1:19" x14ac:dyDescent="0.2">
      <c r="A83" s="27" t="s">
        <v>330</v>
      </c>
      <c r="B83" s="27" t="s">
        <v>323</v>
      </c>
      <c r="K83">
        <f>1*1</f>
        <v>1</v>
      </c>
      <c r="S83">
        <f t="shared" si="2"/>
        <v>1</v>
      </c>
    </row>
    <row r="84" spans="1:19" x14ac:dyDescent="0.2">
      <c r="A84" s="27" t="s">
        <v>144</v>
      </c>
      <c r="B84" s="27" t="s">
        <v>79</v>
      </c>
      <c r="D84">
        <v>1</v>
      </c>
      <c r="S84">
        <f t="shared" si="2"/>
        <v>1</v>
      </c>
    </row>
    <row r="85" spans="1:19" x14ac:dyDescent="0.2">
      <c r="A85" s="27" t="s">
        <v>142</v>
      </c>
      <c r="B85" s="27" t="s">
        <v>79</v>
      </c>
      <c r="D85">
        <v>1</v>
      </c>
      <c r="S85">
        <f t="shared" si="2"/>
        <v>1</v>
      </c>
    </row>
    <row r="86" spans="1:19" x14ac:dyDescent="0.2">
      <c r="A86" s="27" t="s">
        <v>179</v>
      </c>
      <c r="B86" s="27" t="s">
        <v>79</v>
      </c>
      <c r="D86">
        <v>1</v>
      </c>
      <c r="S86">
        <f t="shared" si="2"/>
        <v>1</v>
      </c>
    </row>
    <row r="87" spans="1:19" x14ac:dyDescent="0.2">
      <c r="A87" s="27" t="s">
        <v>95</v>
      </c>
      <c r="B87" s="27" t="s">
        <v>67</v>
      </c>
      <c r="D87">
        <v>1</v>
      </c>
      <c r="S87">
        <f t="shared" si="2"/>
        <v>1</v>
      </c>
    </row>
    <row r="88" spans="1:19" x14ac:dyDescent="0.2">
      <c r="A88" s="27" t="s">
        <v>324</v>
      </c>
      <c r="B88" s="27" t="s">
        <v>321</v>
      </c>
      <c r="K88">
        <f>1*1</f>
        <v>1</v>
      </c>
      <c r="S88">
        <f t="shared" si="2"/>
        <v>1</v>
      </c>
    </row>
    <row r="89" spans="1:19" x14ac:dyDescent="0.2">
      <c r="A89" s="27" t="s">
        <v>391</v>
      </c>
      <c r="B89" s="27" t="s">
        <v>173</v>
      </c>
      <c r="M89">
        <v>1</v>
      </c>
      <c r="S89">
        <f t="shared" si="2"/>
        <v>1</v>
      </c>
    </row>
    <row r="90" spans="1:19" x14ac:dyDescent="0.2">
      <c r="A90" s="27"/>
      <c r="B90" s="27"/>
    </row>
    <row r="91" spans="1:19" x14ac:dyDescent="0.2">
      <c r="A91" s="27"/>
      <c r="B91" s="27"/>
    </row>
    <row r="92" spans="1:19" x14ac:dyDescent="0.2">
      <c r="A92" s="27"/>
      <c r="B92" s="27"/>
    </row>
    <row r="93" spans="1:19" x14ac:dyDescent="0.2">
      <c r="A93" s="16"/>
      <c r="B93" s="27"/>
    </row>
    <row r="94" spans="1:19" x14ac:dyDescent="0.2">
      <c r="A94" t="s">
        <v>47</v>
      </c>
      <c r="B94" t="s">
        <v>53</v>
      </c>
      <c r="F94">
        <f>1*2</f>
        <v>2</v>
      </c>
      <c r="G94">
        <f>12+3*4</f>
        <v>24</v>
      </c>
      <c r="K94">
        <f>3</f>
        <v>3</v>
      </c>
      <c r="N94">
        <f>11+2*5</f>
        <v>21</v>
      </c>
      <c r="O94">
        <f>3*1</f>
        <v>3</v>
      </c>
      <c r="R94">
        <f>14+3*5</f>
        <v>29</v>
      </c>
      <c r="S94">
        <f t="shared" ref="S94:S124" si="3">C94+D94+E94+F94+G94+H94+I94+J94+K94+L94+N94+O94+P94+M94+Q94+R94</f>
        <v>82</v>
      </c>
    </row>
    <row r="95" spans="1:19" x14ac:dyDescent="0.2">
      <c r="A95" t="s">
        <v>52</v>
      </c>
      <c r="B95" t="s">
        <v>53</v>
      </c>
      <c r="C95">
        <f>5</f>
        <v>5</v>
      </c>
      <c r="F95">
        <f>6+1*4</f>
        <v>10</v>
      </c>
      <c r="G95">
        <f>3*2</f>
        <v>6</v>
      </c>
      <c r="K95">
        <f>3</f>
        <v>3</v>
      </c>
      <c r="N95">
        <f>2*1</f>
        <v>2</v>
      </c>
      <c r="P95">
        <f>5+1*2</f>
        <v>7</v>
      </c>
      <c r="S95">
        <f t="shared" si="3"/>
        <v>33</v>
      </c>
    </row>
    <row r="96" spans="1:19" x14ac:dyDescent="0.2">
      <c r="A96" t="s">
        <v>46</v>
      </c>
      <c r="B96" t="s">
        <v>54</v>
      </c>
      <c r="F96">
        <f>1*2</f>
        <v>2</v>
      </c>
      <c r="I96">
        <f>6+1*5</f>
        <v>11</v>
      </c>
      <c r="K96">
        <f>3</f>
        <v>3</v>
      </c>
      <c r="N96">
        <f>8+2*4</f>
        <v>16</v>
      </c>
      <c r="S96">
        <f t="shared" si="3"/>
        <v>32</v>
      </c>
    </row>
    <row r="97" spans="1:19" x14ac:dyDescent="0.2">
      <c r="A97" s="27" t="s">
        <v>106</v>
      </c>
      <c r="B97" s="27" t="s">
        <v>66</v>
      </c>
      <c r="D97">
        <v>1</v>
      </c>
      <c r="H97">
        <f>1</f>
        <v>1</v>
      </c>
      <c r="I97">
        <f>2+1*1</f>
        <v>3</v>
      </c>
      <c r="K97">
        <f>5+1*2</f>
        <v>7</v>
      </c>
      <c r="M97">
        <v>1</v>
      </c>
      <c r="N97">
        <f>4+2*2</f>
        <v>8</v>
      </c>
      <c r="S97">
        <f t="shared" si="3"/>
        <v>21</v>
      </c>
    </row>
    <row r="98" spans="1:19" x14ac:dyDescent="0.2">
      <c r="A98" s="22" t="s">
        <v>115</v>
      </c>
      <c r="B98" s="22" t="s">
        <v>116</v>
      </c>
      <c r="D98">
        <v>1</v>
      </c>
      <c r="H98">
        <f>1</f>
        <v>1</v>
      </c>
      <c r="I98">
        <f>4+1*3</f>
        <v>7</v>
      </c>
      <c r="K98">
        <f>4+1*2</f>
        <v>6</v>
      </c>
      <c r="M98">
        <v>1</v>
      </c>
      <c r="S98">
        <f t="shared" si="3"/>
        <v>16</v>
      </c>
    </row>
    <row r="99" spans="1:19" x14ac:dyDescent="0.2">
      <c r="A99" s="33" t="s">
        <v>98</v>
      </c>
      <c r="B99" s="31" t="s">
        <v>67</v>
      </c>
      <c r="D99">
        <v>1</v>
      </c>
      <c r="K99">
        <f>5+1*3</f>
        <v>8</v>
      </c>
      <c r="M99">
        <v>1</v>
      </c>
      <c r="N99">
        <f>2*2</f>
        <v>4</v>
      </c>
      <c r="S99">
        <f t="shared" si="3"/>
        <v>14</v>
      </c>
    </row>
    <row r="100" spans="1:19" x14ac:dyDescent="0.2">
      <c r="A100" t="s">
        <v>239</v>
      </c>
      <c r="B100" t="s">
        <v>66</v>
      </c>
      <c r="D100">
        <v>1</v>
      </c>
      <c r="F100">
        <f>1*2</f>
        <v>2</v>
      </c>
      <c r="H100">
        <f>1</f>
        <v>1</v>
      </c>
      <c r="I100">
        <f>2+1*4</f>
        <v>6</v>
      </c>
      <c r="M100">
        <v>1</v>
      </c>
      <c r="S100">
        <f t="shared" si="3"/>
        <v>11</v>
      </c>
    </row>
    <row r="101" spans="1:19" x14ac:dyDescent="0.2">
      <c r="A101" s="38" t="s">
        <v>139</v>
      </c>
      <c r="B101" s="31" t="s">
        <v>140</v>
      </c>
      <c r="D101">
        <v>1</v>
      </c>
      <c r="H101">
        <f>1</f>
        <v>1</v>
      </c>
      <c r="K101">
        <f>5+1*2</f>
        <v>7</v>
      </c>
      <c r="M101">
        <v>1</v>
      </c>
      <c r="S101">
        <f t="shared" si="3"/>
        <v>10</v>
      </c>
    </row>
    <row r="102" spans="1:19" x14ac:dyDescent="0.2">
      <c r="A102" s="27" t="s">
        <v>350</v>
      </c>
      <c r="B102" s="27" t="s">
        <v>307</v>
      </c>
      <c r="K102">
        <f>5+1*3</f>
        <v>8</v>
      </c>
      <c r="N102">
        <f>2*1</f>
        <v>2</v>
      </c>
      <c r="S102">
        <f t="shared" si="3"/>
        <v>10</v>
      </c>
    </row>
    <row r="103" spans="1:19" x14ac:dyDescent="0.2">
      <c r="A103" s="27" t="s">
        <v>352</v>
      </c>
      <c r="B103" s="27" t="s">
        <v>53</v>
      </c>
      <c r="K103">
        <f>5+1*4</f>
        <v>9</v>
      </c>
      <c r="S103">
        <f t="shared" si="3"/>
        <v>9</v>
      </c>
    </row>
    <row r="104" spans="1:19" x14ac:dyDescent="0.2">
      <c r="A104" s="16" t="s">
        <v>345</v>
      </c>
      <c r="B104" s="27" t="s">
        <v>323</v>
      </c>
      <c r="K104">
        <f>4+1*2</f>
        <v>6</v>
      </c>
      <c r="N104">
        <f>2*1</f>
        <v>2</v>
      </c>
      <c r="S104">
        <f t="shared" si="3"/>
        <v>8</v>
      </c>
    </row>
    <row r="105" spans="1:19" x14ac:dyDescent="0.2">
      <c r="A105" s="22" t="s">
        <v>344</v>
      </c>
      <c r="B105" s="22" t="s">
        <v>54</v>
      </c>
      <c r="K105">
        <f>5+1*3</f>
        <v>8</v>
      </c>
      <c r="S105">
        <f t="shared" si="3"/>
        <v>8</v>
      </c>
    </row>
    <row r="106" spans="1:19" x14ac:dyDescent="0.2">
      <c r="A106" s="27" t="s">
        <v>240</v>
      </c>
      <c r="B106" s="27" t="s">
        <v>235</v>
      </c>
      <c r="H106">
        <f>1</f>
        <v>1</v>
      </c>
      <c r="K106">
        <f>4+1*2</f>
        <v>6</v>
      </c>
      <c r="M106">
        <v>1</v>
      </c>
      <c r="S106">
        <f t="shared" si="3"/>
        <v>8</v>
      </c>
    </row>
    <row r="107" spans="1:19" x14ac:dyDescent="0.2">
      <c r="A107" s="27" t="s">
        <v>237</v>
      </c>
      <c r="B107" s="27" t="s">
        <v>235</v>
      </c>
      <c r="H107">
        <f>1</f>
        <v>1</v>
      </c>
      <c r="K107">
        <f>3+1*2</f>
        <v>5</v>
      </c>
      <c r="M107">
        <v>1</v>
      </c>
      <c r="S107">
        <f t="shared" si="3"/>
        <v>7</v>
      </c>
    </row>
    <row r="108" spans="1:19" x14ac:dyDescent="0.2">
      <c r="A108" s="22" t="s">
        <v>342</v>
      </c>
      <c r="B108" s="22" t="s">
        <v>156</v>
      </c>
      <c r="K108">
        <f>4+1*3</f>
        <v>7</v>
      </c>
      <c r="S108">
        <f t="shared" si="3"/>
        <v>7</v>
      </c>
    </row>
    <row r="109" spans="1:19" x14ac:dyDescent="0.2">
      <c r="A109" s="27" t="s">
        <v>348</v>
      </c>
      <c r="B109" s="16" t="s">
        <v>349</v>
      </c>
      <c r="K109">
        <f>4+1*2</f>
        <v>6</v>
      </c>
      <c r="S109">
        <f t="shared" si="3"/>
        <v>6</v>
      </c>
    </row>
    <row r="110" spans="1:19" x14ac:dyDescent="0.2">
      <c r="A110" s="20" t="s">
        <v>354</v>
      </c>
      <c r="B110" s="22" t="s">
        <v>59</v>
      </c>
      <c r="K110">
        <f>3</f>
        <v>3</v>
      </c>
      <c r="M110">
        <v>1</v>
      </c>
      <c r="N110">
        <f>2*1</f>
        <v>2</v>
      </c>
      <c r="S110">
        <f t="shared" si="3"/>
        <v>6</v>
      </c>
    </row>
    <row r="111" spans="1:19" x14ac:dyDescent="0.2">
      <c r="A111" s="27" t="s">
        <v>340</v>
      </c>
      <c r="B111" s="27" t="s">
        <v>53</v>
      </c>
      <c r="K111">
        <f>4+1*1</f>
        <v>5</v>
      </c>
      <c r="S111">
        <f t="shared" si="3"/>
        <v>5</v>
      </c>
    </row>
    <row r="112" spans="1:19" x14ac:dyDescent="0.2">
      <c r="A112" s="16" t="s">
        <v>351</v>
      </c>
      <c r="B112" s="27" t="s">
        <v>321</v>
      </c>
      <c r="K112">
        <f>5</f>
        <v>5</v>
      </c>
      <c r="S112">
        <f t="shared" si="3"/>
        <v>5</v>
      </c>
    </row>
    <row r="113" spans="1:19" x14ac:dyDescent="0.2">
      <c r="A113" s="33" t="s">
        <v>242</v>
      </c>
      <c r="B113" s="33" t="s">
        <v>117</v>
      </c>
      <c r="H113">
        <f>1</f>
        <v>1</v>
      </c>
      <c r="K113">
        <f>3+1*1</f>
        <v>4</v>
      </c>
      <c r="S113">
        <f t="shared" si="3"/>
        <v>5</v>
      </c>
    </row>
    <row r="114" spans="1:19" x14ac:dyDescent="0.2">
      <c r="A114" s="27" t="s">
        <v>346</v>
      </c>
      <c r="B114" s="16" t="s">
        <v>53</v>
      </c>
      <c r="K114">
        <f>3+1*1</f>
        <v>4</v>
      </c>
      <c r="S114">
        <f t="shared" si="3"/>
        <v>4</v>
      </c>
    </row>
    <row r="115" spans="1:19" x14ac:dyDescent="0.2">
      <c r="A115" s="22" t="s">
        <v>347</v>
      </c>
      <c r="B115" s="22" t="s">
        <v>59</v>
      </c>
      <c r="K115">
        <f>3+1*1</f>
        <v>4</v>
      </c>
      <c r="S115">
        <f t="shared" si="3"/>
        <v>4</v>
      </c>
    </row>
    <row r="116" spans="1:19" x14ac:dyDescent="0.2">
      <c r="A116" s="33" t="s">
        <v>343</v>
      </c>
      <c r="B116" s="33" t="s">
        <v>307</v>
      </c>
      <c r="K116">
        <f>3+1*1</f>
        <v>4</v>
      </c>
      <c r="S116">
        <f t="shared" si="3"/>
        <v>4</v>
      </c>
    </row>
    <row r="117" spans="1:19" x14ac:dyDescent="0.2">
      <c r="A117" s="27" t="s">
        <v>226</v>
      </c>
      <c r="B117" s="27" t="s">
        <v>59</v>
      </c>
      <c r="H117">
        <f>1</f>
        <v>1</v>
      </c>
      <c r="K117">
        <f>1*1</f>
        <v>1</v>
      </c>
      <c r="M117">
        <v>1</v>
      </c>
      <c r="S117">
        <f t="shared" si="3"/>
        <v>3</v>
      </c>
    </row>
    <row r="118" spans="1:19" x14ac:dyDescent="0.2">
      <c r="A118" s="27" t="s">
        <v>338</v>
      </c>
      <c r="B118" s="27" t="s">
        <v>339</v>
      </c>
      <c r="K118">
        <f>3</f>
        <v>3</v>
      </c>
      <c r="S118">
        <f t="shared" si="3"/>
        <v>3</v>
      </c>
    </row>
    <row r="119" spans="1:19" x14ac:dyDescent="0.2">
      <c r="A119" s="22" t="s">
        <v>135</v>
      </c>
      <c r="B119" s="22" t="s">
        <v>63</v>
      </c>
      <c r="D119">
        <v>1</v>
      </c>
      <c r="H119">
        <f>1</f>
        <v>1</v>
      </c>
      <c r="S119">
        <f t="shared" si="3"/>
        <v>2</v>
      </c>
    </row>
    <row r="120" spans="1:19" x14ac:dyDescent="0.2">
      <c r="A120" s="33" t="s">
        <v>341</v>
      </c>
      <c r="B120" s="33" t="s">
        <v>53</v>
      </c>
      <c r="K120">
        <f>1*1</f>
        <v>1</v>
      </c>
      <c r="S120">
        <f t="shared" si="3"/>
        <v>1</v>
      </c>
    </row>
    <row r="121" spans="1:19" x14ac:dyDescent="0.2">
      <c r="A121" s="22" t="s">
        <v>143</v>
      </c>
      <c r="B121" s="22" t="s">
        <v>174</v>
      </c>
      <c r="D121">
        <v>1</v>
      </c>
      <c r="S121">
        <f t="shared" si="3"/>
        <v>1</v>
      </c>
    </row>
    <row r="122" spans="1:19" x14ac:dyDescent="0.2">
      <c r="A122" s="22" t="s">
        <v>141</v>
      </c>
      <c r="B122" s="22" t="s">
        <v>79</v>
      </c>
      <c r="D122">
        <v>1</v>
      </c>
      <c r="S122">
        <f t="shared" si="3"/>
        <v>1</v>
      </c>
    </row>
    <row r="123" spans="1:19" x14ac:dyDescent="0.2">
      <c r="A123" s="27" t="s">
        <v>216</v>
      </c>
      <c r="B123" s="27" t="s">
        <v>59</v>
      </c>
      <c r="H123">
        <f>1</f>
        <v>1</v>
      </c>
      <c r="S123">
        <f t="shared" si="3"/>
        <v>1</v>
      </c>
    </row>
    <row r="124" spans="1:19" x14ac:dyDescent="0.2">
      <c r="A124" s="27" t="s">
        <v>390</v>
      </c>
      <c r="B124" s="16" t="s">
        <v>59</v>
      </c>
      <c r="M124">
        <v>1</v>
      </c>
      <c r="S124">
        <f t="shared" si="3"/>
        <v>1</v>
      </c>
    </row>
    <row r="128" spans="1:19" x14ac:dyDescent="0.2">
      <c r="A128" s="22"/>
      <c r="B128" s="22"/>
    </row>
    <row r="129" spans="1:2" x14ac:dyDescent="0.2">
      <c r="A129" s="22"/>
      <c r="B129" s="22"/>
    </row>
    <row r="130" spans="1:2" x14ac:dyDescent="0.2">
      <c r="A130" s="16"/>
      <c r="B130" s="33"/>
    </row>
    <row r="131" spans="1:2" x14ac:dyDescent="0.2">
      <c r="A131" s="27"/>
      <c r="B131" s="27"/>
    </row>
    <row r="133" spans="1:2" x14ac:dyDescent="0.2">
      <c r="A133" s="16"/>
      <c r="B133" s="27"/>
    </row>
    <row r="134" spans="1:2" x14ac:dyDescent="0.2">
      <c r="A134" s="20"/>
      <c r="B134" s="22"/>
    </row>
    <row r="135" spans="1:2" x14ac:dyDescent="0.2">
      <c r="A135" s="27"/>
      <c r="B135" s="27"/>
    </row>
    <row r="136" spans="1:2" x14ac:dyDescent="0.2">
      <c r="A136" s="27"/>
      <c r="B136" s="27"/>
    </row>
    <row r="137" spans="1:2" x14ac:dyDescent="0.2">
      <c r="A137" s="27"/>
      <c r="B137" s="27"/>
    </row>
    <row r="138" spans="1:2" x14ac:dyDescent="0.2">
      <c r="A138" s="27"/>
      <c r="B138" s="27"/>
    </row>
    <row r="139" spans="1:2" x14ac:dyDescent="0.2">
      <c r="A139" s="27"/>
      <c r="B139" s="27"/>
    </row>
    <row r="140" spans="1:2" x14ac:dyDescent="0.2">
      <c r="A140" s="27"/>
      <c r="B140" s="27"/>
    </row>
    <row r="142" spans="1:2" x14ac:dyDescent="0.2">
      <c r="A142" s="27"/>
      <c r="B142" s="27"/>
    </row>
    <row r="143" spans="1:2" x14ac:dyDescent="0.2">
      <c r="A143" s="27"/>
      <c r="B143" s="27"/>
    </row>
    <row r="144" spans="1:2" x14ac:dyDescent="0.2">
      <c r="A144" s="27"/>
      <c r="B144" s="27"/>
    </row>
    <row r="145" spans="1:2" x14ac:dyDescent="0.2">
      <c r="A145" s="27"/>
      <c r="B145" s="27"/>
    </row>
    <row r="146" spans="1:2" x14ac:dyDescent="0.2">
      <c r="A146" s="16"/>
      <c r="B146" s="27"/>
    </row>
    <row r="147" spans="1:2" x14ac:dyDescent="0.2">
      <c r="A147" s="22"/>
      <c r="B147" s="22"/>
    </row>
    <row r="149" spans="1:2" x14ac:dyDescent="0.2">
      <c r="A149" s="27"/>
      <c r="B149" s="27"/>
    </row>
    <row r="150" spans="1:2" x14ac:dyDescent="0.2">
      <c r="A150" s="16"/>
    </row>
    <row r="151" spans="1:2" x14ac:dyDescent="0.2">
      <c r="A151" s="16"/>
      <c r="B151" s="16"/>
    </row>
    <row r="153" spans="1:2" x14ac:dyDescent="0.2">
      <c r="A153" s="27"/>
      <c r="B153" s="27"/>
    </row>
    <row r="154" spans="1:2" x14ac:dyDescent="0.2">
      <c r="A154" s="27"/>
      <c r="B154" s="27"/>
    </row>
    <row r="155" spans="1:2" x14ac:dyDescent="0.2">
      <c r="A155" s="27"/>
      <c r="B155" s="27"/>
    </row>
    <row r="156" spans="1:2" x14ac:dyDescent="0.2">
      <c r="A156" s="27"/>
      <c r="B156" s="27"/>
    </row>
    <row r="169" spans="1:2" x14ac:dyDescent="0.2">
      <c r="A169" s="27"/>
      <c r="B169" s="16"/>
    </row>
    <row r="170" spans="1:2" x14ac:dyDescent="0.2">
      <c r="A170" s="22"/>
      <c r="B170" s="22"/>
    </row>
    <row r="172" spans="1:2" x14ac:dyDescent="0.2">
      <c r="A172" s="27"/>
      <c r="B172" s="27"/>
    </row>
    <row r="174" spans="1:2" x14ac:dyDescent="0.2">
      <c r="A174" s="16"/>
      <c r="B174" s="27"/>
    </row>
    <row r="175" spans="1:2" x14ac:dyDescent="0.2">
      <c r="A175" s="27"/>
      <c r="B175" s="16"/>
    </row>
    <row r="176" spans="1:2" x14ac:dyDescent="0.2">
      <c r="A176" s="27"/>
      <c r="B176" s="16"/>
    </row>
    <row r="177" spans="1:2" x14ac:dyDescent="0.2">
      <c r="A177" s="22"/>
      <c r="B177" s="22"/>
    </row>
    <row r="178" spans="1:2" x14ac:dyDescent="0.2">
      <c r="A178" s="20"/>
      <c r="B178" s="22"/>
    </row>
    <row r="179" spans="1:2" x14ac:dyDescent="0.2">
      <c r="A179" s="22"/>
      <c r="B179" s="22"/>
    </row>
    <row r="180" spans="1:2" x14ac:dyDescent="0.2">
      <c r="A180" s="27"/>
      <c r="B180" s="27"/>
    </row>
    <row r="181" spans="1:2" x14ac:dyDescent="0.2">
      <c r="A181" s="22"/>
      <c r="B181" s="22"/>
    </row>
    <row r="184" spans="1:2" x14ac:dyDescent="0.2">
      <c r="A184" s="22"/>
      <c r="B184" s="22"/>
    </row>
    <row r="185" spans="1:2" x14ac:dyDescent="0.2">
      <c r="A185" s="20"/>
      <c r="B185" s="22"/>
    </row>
    <row r="186" spans="1:2" ht="16" customHeight="1" x14ac:dyDescent="0.2">
      <c r="A186" s="22"/>
      <c r="B186" s="22"/>
    </row>
    <row r="187" spans="1:2" ht="16" customHeight="1" x14ac:dyDescent="0.2">
      <c r="A187" s="22"/>
      <c r="B187" s="22"/>
    </row>
    <row r="188" spans="1:2" ht="16" customHeight="1" x14ac:dyDescent="0.2">
      <c r="A188" s="27"/>
      <c r="B188" s="27"/>
    </row>
    <row r="189" spans="1:2" ht="16" customHeight="1" x14ac:dyDescent="0.2">
      <c r="A189" s="22"/>
      <c r="B189" s="22"/>
    </row>
    <row r="190" spans="1:2" x14ac:dyDescent="0.2">
      <c r="A190" s="27"/>
      <c r="B190" s="16"/>
    </row>
    <row r="191" spans="1:2" x14ac:dyDescent="0.2">
      <c r="A191" s="22"/>
      <c r="B191" s="22"/>
    </row>
    <row r="192" spans="1:2" x14ac:dyDescent="0.2">
      <c r="A192" s="22"/>
      <c r="B192" s="22"/>
    </row>
    <row r="193" spans="1:2" x14ac:dyDescent="0.2">
      <c r="A193" s="27"/>
      <c r="B193" s="27"/>
    </row>
    <row r="194" spans="1:2" x14ac:dyDescent="0.2">
      <c r="A194" s="22"/>
      <c r="B194" s="22"/>
    </row>
    <row r="195" spans="1:2" x14ac:dyDescent="0.2">
      <c r="A195" s="27"/>
      <c r="B195" s="16"/>
    </row>
    <row r="196" spans="1:2" x14ac:dyDescent="0.2">
      <c r="A196" s="22"/>
      <c r="B196" s="22"/>
    </row>
    <row r="197" spans="1:2" x14ac:dyDescent="0.2">
      <c r="A197" s="22"/>
      <c r="B197" s="22"/>
    </row>
    <row r="198" spans="1:2" x14ac:dyDescent="0.2">
      <c r="A198" s="16"/>
    </row>
    <row r="199" spans="1:2" x14ac:dyDescent="0.2">
      <c r="A199" s="16"/>
      <c r="B199" s="16"/>
    </row>
    <row r="200" spans="1:2" x14ac:dyDescent="0.2">
      <c r="A200" s="27"/>
      <c r="B200" s="27"/>
    </row>
    <row r="201" spans="1:2" x14ac:dyDescent="0.2">
      <c r="A201" s="22"/>
      <c r="B201" s="22"/>
    </row>
    <row r="202" spans="1:2" x14ac:dyDescent="0.2">
      <c r="A202" s="20"/>
      <c r="B202" s="22"/>
    </row>
    <row r="203" spans="1:2" x14ac:dyDescent="0.2">
      <c r="A203" s="22"/>
      <c r="B203" s="22"/>
    </row>
    <row r="204" spans="1:2" x14ac:dyDescent="0.2">
      <c r="A204" s="22"/>
      <c r="B204" s="22"/>
    </row>
  </sheetData>
  <sortState ref="A94:S125">
    <sortCondition descending="1" ref="S94:S12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179"/>
  <sheetViews>
    <sheetView topLeftCell="A31" zoomScale="75" workbookViewId="0">
      <selection activeCell="O49" sqref="O49"/>
    </sheetView>
  </sheetViews>
  <sheetFormatPr baseColWidth="10" defaultRowHeight="16" x14ac:dyDescent="0.2"/>
  <cols>
    <col min="1" max="1" width="27.33203125" customWidth="1"/>
    <col min="2" max="2" width="33.5" customWidth="1"/>
  </cols>
  <sheetData>
    <row r="2" spans="1:19" x14ac:dyDescent="0.2"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</row>
    <row r="3" spans="1:19" x14ac:dyDescent="0.2">
      <c r="B3" s="1" t="s">
        <v>10</v>
      </c>
      <c r="C3" s="1">
        <v>11</v>
      </c>
      <c r="D3" s="1">
        <v>9</v>
      </c>
      <c r="E3" s="1">
        <v>8</v>
      </c>
      <c r="F3" s="1">
        <v>6</v>
      </c>
      <c r="G3" s="1">
        <v>4</v>
      </c>
      <c r="H3" s="1">
        <v>2</v>
      </c>
      <c r="I3" s="10"/>
      <c r="J3" s="10"/>
      <c r="K3" s="10"/>
      <c r="L3" s="10"/>
    </row>
    <row r="4" spans="1:19" x14ac:dyDescent="0.2">
      <c r="B4" s="1" t="s">
        <v>14</v>
      </c>
      <c r="C4" s="1">
        <v>8</v>
      </c>
      <c r="D4" s="1">
        <v>7</v>
      </c>
      <c r="E4" s="1">
        <v>6</v>
      </c>
      <c r="F4" s="1">
        <v>4</v>
      </c>
      <c r="G4" s="1">
        <v>2</v>
      </c>
      <c r="H4" s="1">
        <v>1</v>
      </c>
      <c r="I4" s="10"/>
      <c r="J4" s="10"/>
      <c r="K4" s="10"/>
      <c r="L4" s="10"/>
    </row>
    <row r="5" spans="1:19" x14ac:dyDescent="0.2">
      <c r="B5" s="1" t="s">
        <v>11</v>
      </c>
      <c r="C5" s="1">
        <v>5</v>
      </c>
      <c r="D5" s="1">
        <v>4</v>
      </c>
      <c r="E5" s="1">
        <v>3</v>
      </c>
      <c r="F5" s="1">
        <v>2</v>
      </c>
      <c r="G5" s="2" t="s">
        <v>12</v>
      </c>
      <c r="H5" s="1">
        <v>1</v>
      </c>
      <c r="I5" s="10"/>
      <c r="J5" s="10"/>
      <c r="K5" s="10"/>
      <c r="L5" s="10"/>
    </row>
    <row r="6" spans="1:19" x14ac:dyDescent="0.2">
      <c r="B6" s="1" t="s">
        <v>76</v>
      </c>
      <c r="C6" s="2" t="s">
        <v>12</v>
      </c>
      <c r="D6" s="2" t="s">
        <v>12</v>
      </c>
      <c r="E6" s="14" t="s">
        <v>12</v>
      </c>
      <c r="F6" s="14" t="s">
        <v>12</v>
      </c>
      <c r="G6" s="14" t="s">
        <v>12</v>
      </c>
      <c r="H6" s="1">
        <v>1</v>
      </c>
      <c r="I6" s="10"/>
      <c r="J6" s="10"/>
      <c r="K6" s="10"/>
      <c r="L6" s="10"/>
    </row>
    <row r="7" spans="1:19" x14ac:dyDescent="0.2">
      <c r="B7" s="1" t="s">
        <v>77</v>
      </c>
      <c r="C7" s="1">
        <v>3</v>
      </c>
      <c r="D7" s="1"/>
      <c r="E7" s="1"/>
      <c r="F7" s="1"/>
      <c r="G7" s="1"/>
      <c r="H7" s="1"/>
      <c r="I7" s="10"/>
      <c r="J7" s="10"/>
      <c r="K7" s="10"/>
      <c r="L7" s="10"/>
    </row>
    <row r="10" spans="1:19" ht="94" x14ac:dyDescent="0.25">
      <c r="A10" s="39" t="s">
        <v>0</v>
      </c>
      <c r="B10" s="40" t="s">
        <v>49</v>
      </c>
      <c r="C10" s="5" t="s">
        <v>161</v>
      </c>
      <c r="D10" s="5" t="s">
        <v>224</v>
      </c>
      <c r="E10" s="5" t="s">
        <v>286</v>
      </c>
      <c r="F10" s="5" t="s">
        <v>359</v>
      </c>
      <c r="G10" s="5"/>
      <c r="H10" s="5"/>
      <c r="I10" s="5"/>
      <c r="J10" s="5"/>
      <c r="K10" s="5"/>
      <c r="L10" s="5"/>
      <c r="M10" s="8" t="s">
        <v>17</v>
      </c>
      <c r="R10" s="4"/>
      <c r="S10" s="4"/>
    </row>
    <row r="11" spans="1:19" ht="16" customHeight="1" x14ac:dyDescent="0.2">
      <c r="A11" s="43" t="s">
        <v>195</v>
      </c>
      <c r="B11" s="43" t="s">
        <v>196</v>
      </c>
      <c r="C11" s="26">
        <v>1</v>
      </c>
      <c r="D11" s="41">
        <f>1</f>
        <v>1</v>
      </c>
      <c r="E11" s="41">
        <f>1*2</f>
        <v>2</v>
      </c>
      <c r="F11" s="41">
        <v>1</v>
      </c>
      <c r="G11" s="41"/>
      <c r="H11" s="42"/>
      <c r="I11" s="42"/>
      <c r="J11" s="42"/>
      <c r="K11" s="42"/>
      <c r="L11" s="42"/>
      <c r="M11" s="41">
        <f t="shared" ref="M11:M48" si="0">C11+D11+E11+F11+G11+H11+I11+J11+K11+L11</f>
        <v>5</v>
      </c>
    </row>
    <row r="12" spans="1:19" ht="16" customHeight="1" x14ac:dyDescent="0.2">
      <c r="A12" s="43" t="s">
        <v>102</v>
      </c>
      <c r="B12" s="43" t="s">
        <v>208</v>
      </c>
      <c r="C12" s="26">
        <v>1</v>
      </c>
      <c r="D12" s="26">
        <f>1</f>
        <v>1</v>
      </c>
      <c r="E12" s="26"/>
      <c r="F12" s="26">
        <v>1</v>
      </c>
      <c r="G12" s="41"/>
      <c r="H12" s="41"/>
      <c r="I12" s="41"/>
      <c r="J12" s="41"/>
      <c r="K12" s="41"/>
      <c r="L12" s="41"/>
      <c r="M12" s="41">
        <f t="shared" si="0"/>
        <v>3</v>
      </c>
    </row>
    <row r="13" spans="1:19" ht="16" customHeight="1" x14ac:dyDescent="0.2">
      <c r="A13" s="43" t="s">
        <v>198</v>
      </c>
      <c r="B13" s="43" t="s">
        <v>196</v>
      </c>
      <c r="C13" s="26">
        <v>1</v>
      </c>
      <c r="D13" s="41">
        <f>1</f>
        <v>1</v>
      </c>
      <c r="E13" s="41"/>
      <c r="F13" s="41">
        <v>1</v>
      </c>
      <c r="G13" s="41"/>
      <c r="H13" s="41"/>
      <c r="I13" s="41"/>
      <c r="J13" s="41"/>
      <c r="K13" s="41"/>
      <c r="L13" s="41"/>
      <c r="M13" s="41">
        <f t="shared" si="0"/>
        <v>3</v>
      </c>
      <c r="R13" s="13"/>
    </row>
    <row r="14" spans="1:19" ht="16" customHeight="1" x14ac:dyDescent="0.2">
      <c r="A14" s="43" t="s">
        <v>199</v>
      </c>
      <c r="B14" s="43" t="s">
        <v>196</v>
      </c>
      <c r="C14" s="26">
        <v>1</v>
      </c>
      <c r="D14" s="26">
        <f>1</f>
        <v>1</v>
      </c>
      <c r="E14" s="26"/>
      <c r="F14" s="26">
        <v>1</v>
      </c>
      <c r="G14" s="41"/>
      <c r="H14" s="41"/>
      <c r="I14" s="41"/>
      <c r="J14" s="41"/>
      <c r="K14" s="41"/>
      <c r="L14" s="41"/>
      <c r="M14" s="41">
        <f t="shared" si="0"/>
        <v>3</v>
      </c>
    </row>
    <row r="15" spans="1:19" ht="16" customHeight="1" x14ac:dyDescent="0.2">
      <c r="A15" s="43" t="s">
        <v>205</v>
      </c>
      <c r="B15" s="43" t="s">
        <v>182</v>
      </c>
      <c r="C15" s="26">
        <v>1</v>
      </c>
      <c r="D15" s="42">
        <f>1</f>
        <v>1</v>
      </c>
      <c r="E15" s="41"/>
      <c r="F15" s="41"/>
      <c r="G15" s="41"/>
      <c r="H15" s="41"/>
      <c r="I15" s="41"/>
      <c r="J15" s="41"/>
      <c r="K15" s="41"/>
      <c r="L15" s="41"/>
      <c r="M15" s="41">
        <f t="shared" si="0"/>
        <v>2</v>
      </c>
    </row>
    <row r="16" spans="1:19" ht="16" customHeight="1" x14ac:dyDescent="0.2">
      <c r="A16" s="43" t="s">
        <v>201</v>
      </c>
      <c r="B16" s="43" t="s">
        <v>86</v>
      </c>
      <c r="C16" s="26">
        <v>1</v>
      </c>
      <c r="D16" s="41">
        <f>1</f>
        <v>1</v>
      </c>
      <c r="E16" s="41"/>
      <c r="F16" s="41"/>
      <c r="G16" s="41"/>
      <c r="H16" s="42"/>
      <c r="I16" s="42"/>
      <c r="J16" s="42"/>
      <c r="K16" s="42"/>
      <c r="L16" s="42"/>
      <c r="M16" s="41">
        <f t="shared" si="0"/>
        <v>2</v>
      </c>
    </row>
    <row r="17" spans="1:13" ht="16" customHeight="1" x14ac:dyDescent="0.2">
      <c r="A17" s="43" t="s">
        <v>197</v>
      </c>
      <c r="B17" s="43" t="s">
        <v>196</v>
      </c>
      <c r="C17" s="26">
        <v>1</v>
      </c>
      <c r="D17" s="41"/>
      <c r="E17" s="41"/>
      <c r="F17" s="41">
        <v>1</v>
      </c>
      <c r="G17" s="26"/>
      <c r="H17" s="26"/>
      <c r="I17" s="26"/>
      <c r="J17" s="26"/>
      <c r="K17" s="26"/>
      <c r="L17" s="26"/>
      <c r="M17" s="41">
        <f t="shared" si="0"/>
        <v>2</v>
      </c>
    </row>
    <row r="18" spans="1:13" ht="16" customHeight="1" x14ac:dyDescent="0.2">
      <c r="A18" s="43" t="s">
        <v>252</v>
      </c>
      <c r="B18" s="43" t="s">
        <v>196</v>
      </c>
      <c r="C18" s="26"/>
      <c r="D18" s="41">
        <f>1</f>
        <v>1</v>
      </c>
      <c r="E18" s="41"/>
      <c r="F18" s="41">
        <v>1</v>
      </c>
      <c r="G18" s="26"/>
      <c r="H18" s="26"/>
      <c r="I18" s="26"/>
      <c r="J18" s="26"/>
      <c r="K18" s="26"/>
      <c r="L18" s="26"/>
      <c r="M18" s="41">
        <f t="shared" si="0"/>
        <v>2</v>
      </c>
    </row>
    <row r="19" spans="1:13" ht="16" customHeight="1" x14ac:dyDescent="0.2">
      <c r="A19" s="43" t="s">
        <v>101</v>
      </c>
      <c r="B19" s="43" t="s">
        <v>194</v>
      </c>
      <c r="C19" s="26">
        <v>1</v>
      </c>
      <c r="D19" s="41">
        <f>1</f>
        <v>1</v>
      </c>
      <c r="E19" s="41"/>
      <c r="F19" s="41"/>
      <c r="G19" s="41"/>
      <c r="H19" s="41"/>
      <c r="I19" s="41"/>
      <c r="J19" s="41"/>
      <c r="K19" s="41"/>
      <c r="L19" s="41"/>
      <c r="M19" s="41">
        <f t="shared" si="0"/>
        <v>2</v>
      </c>
    </row>
    <row r="20" spans="1:13" ht="16" customHeight="1" x14ac:dyDescent="0.2">
      <c r="A20" s="43" t="s">
        <v>204</v>
      </c>
      <c r="B20" s="43" t="s">
        <v>86</v>
      </c>
      <c r="C20" s="26">
        <v>1</v>
      </c>
      <c r="D20" s="41">
        <f>1</f>
        <v>1</v>
      </c>
      <c r="E20" s="41"/>
      <c r="F20" s="41"/>
      <c r="G20" s="41"/>
      <c r="H20" s="41"/>
      <c r="I20" s="41"/>
      <c r="J20" s="41"/>
      <c r="K20" s="41"/>
      <c r="L20" s="41"/>
      <c r="M20" s="41">
        <f t="shared" si="0"/>
        <v>2</v>
      </c>
    </row>
    <row r="21" spans="1:13" ht="16" customHeight="1" x14ac:dyDescent="0.2">
      <c r="A21" s="43" t="s">
        <v>200</v>
      </c>
      <c r="B21" s="43" t="s">
        <v>196</v>
      </c>
      <c r="C21" s="26">
        <v>1</v>
      </c>
      <c r="D21" s="26">
        <f>1</f>
        <v>1</v>
      </c>
      <c r="E21" s="26"/>
      <c r="F21" s="26"/>
      <c r="G21" s="41"/>
      <c r="H21" s="41"/>
      <c r="I21" s="41"/>
      <c r="J21" s="41"/>
      <c r="K21" s="41"/>
      <c r="L21" s="41"/>
      <c r="M21" s="41">
        <f t="shared" si="0"/>
        <v>2</v>
      </c>
    </row>
    <row r="22" spans="1:13" ht="16" customHeight="1" x14ac:dyDescent="0.2">
      <c r="A22" s="43" t="s">
        <v>213</v>
      </c>
      <c r="B22" s="43" t="s">
        <v>210</v>
      </c>
      <c r="C22" s="26">
        <v>1</v>
      </c>
      <c r="D22" s="41">
        <f>1</f>
        <v>1</v>
      </c>
      <c r="E22" s="41"/>
      <c r="F22" s="41"/>
      <c r="G22" s="41"/>
      <c r="H22" s="41"/>
      <c r="I22" s="41"/>
      <c r="J22" s="41"/>
      <c r="K22" s="41"/>
      <c r="L22" s="41"/>
      <c r="M22" s="41">
        <f t="shared" si="0"/>
        <v>2</v>
      </c>
    </row>
    <row r="23" spans="1:13" ht="16" customHeight="1" x14ac:dyDescent="0.2">
      <c r="A23" s="43" t="s">
        <v>211</v>
      </c>
      <c r="B23" s="43" t="s">
        <v>210</v>
      </c>
      <c r="C23" s="26">
        <v>1</v>
      </c>
      <c r="D23" s="41">
        <f>1</f>
        <v>1</v>
      </c>
      <c r="E23" s="41"/>
      <c r="F23" s="41"/>
      <c r="G23" s="41"/>
      <c r="H23" s="41"/>
      <c r="I23" s="41"/>
      <c r="J23" s="41"/>
      <c r="K23" s="41"/>
      <c r="L23" s="41"/>
      <c r="M23" s="41">
        <f t="shared" si="0"/>
        <v>2</v>
      </c>
    </row>
    <row r="24" spans="1:13" ht="16" customHeight="1" x14ac:dyDescent="0.2">
      <c r="A24" s="43" t="s">
        <v>244</v>
      </c>
      <c r="B24" s="43" t="s">
        <v>86</v>
      </c>
      <c r="C24" s="26"/>
      <c r="D24" s="41">
        <f>1</f>
        <v>1</v>
      </c>
      <c r="E24" s="41"/>
      <c r="F24" s="41"/>
      <c r="G24" s="26"/>
      <c r="H24" s="26"/>
      <c r="I24" s="26"/>
      <c r="J24" s="26"/>
      <c r="K24" s="26"/>
      <c r="L24" s="26"/>
      <c r="M24" s="41">
        <f t="shared" si="0"/>
        <v>1</v>
      </c>
    </row>
    <row r="25" spans="1:13" ht="16" customHeight="1" x14ac:dyDescent="0.2">
      <c r="A25" s="43" t="s">
        <v>245</v>
      </c>
      <c r="B25" s="43" t="s">
        <v>246</v>
      </c>
      <c r="C25" s="26"/>
      <c r="D25" s="41">
        <f>1</f>
        <v>1</v>
      </c>
      <c r="E25" s="41"/>
      <c r="F25" s="41"/>
      <c r="G25" s="41"/>
      <c r="H25" s="41"/>
      <c r="I25" s="41"/>
      <c r="J25" s="41"/>
      <c r="K25" s="41"/>
      <c r="L25" s="41"/>
      <c r="M25" s="41">
        <f t="shared" si="0"/>
        <v>1</v>
      </c>
    </row>
    <row r="26" spans="1:13" ht="16" customHeight="1" x14ac:dyDescent="0.2">
      <c r="A26" s="43" t="s">
        <v>247</v>
      </c>
      <c r="B26" s="43" t="s">
        <v>182</v>
      </c>
      <c r="C26" s="26"/>
      <c r="D26" s="41">
        <f>1</f>
        <v>1</v>
      </c>
      <c r="E26" s="41"/>
      <c r="F26" s="41"/>
      <c r="G26" s="41"/>
      <c r="H26" s="41"/>
      <c r="I26" s="41"/>
      <c r="J26" s="41"/>
      <c r="K26" s="41"/>
      <c r="L26" s="41"/>
      <c r="M26" s="41">
        <f t="shared" si="0"/>
        <v>1</v>
      </c>
    </row>
    <row r="27" spans="1:13" ht="16" customHeight="1" x14ac:dyDescent="0.2">
      <c r="A27" s="43" t="s">
        <v>206</v>
      </c>
      <c r="B27" s="43" t="s">
        <v>194</v>
      </c>
      <c r="C27" s="26">
        <v>1</v>
      </c>
      <c r="D27" s="42"/>
      <c r="E27" s="41"/>
      <c r="F27" s="41"/>
      <c r="G27" s="41"/>
      <c r="H27" s="41"/>
      <c r="I27" s="41"/>
      <c r="J27" s="41"/>
      <c r="K27" s="41"/>
      <c r="L27" s="41"/>
      <c r="M27" s="41">
        <f t="shared" si="0"/>
        <v>1</v>
      </c>
    </row>
    <row r="28" spans="1:13" ht="16" customHeight="1" x14ac:dyDescent="0.2">
      <c r="A28" s="43" t="s">
        <v>250</v>
      </c>
      <c r="B28" s="43" t="s">
        <v>215</v>
      </c>
      <c r="C28" s="26"/>
      <c r="D28" s="41">
        <f>1</f>
        <v>1</v>
      </c>
      <c r="E28" s="41"/>
      <c r="F28" s="41"/>
      <c r="G28" s="41"/>
      <c r="H28" s="42"/>
      <c r="I28" s="42"/>
      <c r="J28" s="42"/>
      <c r="K28" s="42"/>
      <c r="L28" s="42"/>
      <c r="M28" s="41">
        <f t="shared" si="0"/>
        <v>1</v>
      </c>
    </row>
    <row r="29" spans="1:13" ht="16" customHeight="1" x14ac:dyDescent="0.2">
      <c r="A29" s="43" t="s">
        <v>207</v>
      </c>
      <c r="B29" s="43" t="s">
        <v>194</v>
      </c>
      <c r="C29" s="26">
        <v>1</v>
      </c>
      <c r="D29" s="26"/>
      <c r="E29" s="26"/>
      <c r="F29" s="26"/>
      <c r="G29" s="26"/>
      <c r="H29" s="26"/>
      <c r="I29" s="26"/>
      <c r="J29" s="26"/>
      <c r="K29" s="26"/>
      <c r="L29" s="26"/>
      <c r="M29" s="41">
        <f t="shared" si="0"/>
        <v>1</v>
      </c>
    </row>
    <row r="30" spans="1:13" ht="16" customHeight="1" x14ac:dyDescent="0.2">
      <c r="A30" s="43" t="s">
        <v>130</v>
      </c>
      <c r="B30" s="43" t="s">
        <v>210</v>
      </c>
      <c r="C30" s="26">
        <v>1</v>
      </c>
      <c r="D30" s="26"/>
      <c r="E30" s="26"/>
      <c r="F30" s="26"/>
      <c r="G30" s="26"/>
      <c r="H30" s="26"/>
      <c r="I30" s="26"/>
      <c r="J30" s="26"/>
      <c r="K30" s="26"/>
      <c r="L30" s="26"/>
      <c r="M30" s="41">
        <f t="shared" si="0"/>
        <v>1</v>
      </c>
    </row>
    <row r="31" spans="1:13" ht="16" customHeight="1" x14ac:dyDescent="0.2">
      <c r="A31" s="43" t="s">
        <v>251</v>
      </c>
      <c r="B31" s="43" t="s">
        <v>196</v>
      </c>
      <c r="C31" s="26"/>
      <c r="D31" s="41">
        <f>1</f>
        <v>1</v>
      </c>
      <c r="E31" s="41"/>
      <c r="F31" s="41"/>
      <c r="G31" s="41"/>
      <c r="H31" s="41"/>
      <c r="I31" s="41"/>
      <c r="J31" s="41"/>
      <c r="K31" s="41"/>
      <c r="L31" s="41"/>
      <c r="M31" s="41">
        <f t="shared" si="0"/>
        <v>1</v>
      </c>
    </row>
    <row r="32" spans="1:13" ht="16" customHeight="1" x14ac:dyDescent="0.2">
      <c r="A32" s="43" t="s">
        <v>202</v>
      </c>
      <c r="B32" s="43" t="s">
        <v>86</v>
      </c>
      <c r="C32" s="26">
        <v>1</v>
      </c>
      <c r="D32" s="26"/>
      <c r="E32" s="26"/>
      <c r="F32" s="26"/>
      <c r="G32" s="41"/>
      <c r="H32" s="41"/>
      <c r="I32" s="41"/>
      <c r="J32" s="41"/>
      <c r="K32" s="41"/>
      <c r="L32" s="41"/>
      <c r="M32" s="41">
        <f t="shared" si="0"/>
        <v>1</v>
      </c>
    </row>
    <row r="33" spans="1:13" ht="16" customHeight="1" x14ac:dyDescent="0.2">
      <c r="A33" s="43" t="s">
        <v>107</v>
      </c>
      <c r="B33" s="43" t="s">
        <v>215</v>
      </c>
      <c r="C33" s="26">
        <v>1</v>
      </c>
      <c r="D33" s="41"/>
      <c r="E33" s="41"/>
      <c r="F33" s="41"/>
      <c r="G33" s="26"/>
      <c r="H33" s="26"/>
      <c r="I33" s="26"/>
      <c r="J33" s="26"/>
      <c r="K33" s="26"/>
      <c r="L33" s="26"/>
      <c r="M33" s="41">
        <f t="shared" si="0"/>
        <v>1</v>
      </c>
    </row>
    <row r="34" spans="1:13" ht="16" customHeight="1" x14ac:dyDescent="0.2">
      <c r="A34" s="43" t="s">
        <v>214</v>
      </c>
      <c r="B34" s="43" t="s">
        <v>83</v>
      </c>
      <c r="C34" s="26">
        <v>1</v>
      </c>
      <c r="D34" s="42"/>
      <c r="E34" s="41"/>
      <c r="F34" s="41"/>
      <c r="G34" s="41"/>
      <c r="H34" s="41"/>
      <c r="I34" s="41"/>
      <c r="J34" s="41"/>
      <c r="K34" s="41"/>
      <c r="L34" s="41"/>
      <c r="M34" s="41">
        <f t="shared" si="0"/>
        <v>1</v>
      </c>
    </row>
    <row r="35" spans="1:13" ht="16" customHeight="1" x14ac:dyDescent="0.2">
      <c r="A35" s="43" t="s">
        <v>193</v>
      </c>
      <c r="B35" s="43" t="s">
        <v>194</v>
      </c>
      <c r="C35" s="26">
        <v>1</v>
      </c>
      <c r="D35" s="41"/>
      <c r="E35" s="41"/>
      <c r="F35" s="41"/>
      <c r="G35" s="41"/>
      <c r="H35" s="42"/>
      <c r="I35" s="42"/>
      <c r="J35" s="42"/>
      <c r="K35" s="42"/>
      <c r="L35" s="42"/>
      <c r="M35" s="41">
        <f t="shared" si="0"/>
        <v>1</v>
      </c>
    </row>
    <row r="36" spans="1:13" ht="16" customHeight="1" x14ac:dyDescent="0.2">
      <c r="A36" s="43" t="s">
        <v>253</v>
      </c>
      <c r="B36" s="43" t="s">
        <v>235</v>
      </c>
      <c r="C36" s="26"/>
      <c r="D36" s="41">
        <f>1</f>
        <v>1</v>
      </c>
      <c r="E36" s="41"/>
      <c r="F36" s="41"/>
      <c r="G36" s="41"/>
      <c r="H36" s="41"/>
      <c r="I36" s="41"/>
      <c r="J36" s="41"/>
      <c r="K36" s="41"/>
      <c r="L36" s="41"/>
      <c r="M36" s="41">
        <f t="shared" si="0"/>
        <v>1</v>
      </c>
    </row>
    <row r="37" spans="1:13" ht="16" customHeight="1" x14ac:dyDescent="0.2">
      <c r="A37" s="43" t="s">
        <v>254</v>
      </c>
      <c r="B37" s="43" t="s">
        <v>86</v>
      </c>
      <c r="C37" s="26"/>
      <c r="D37" s="41">
        <f>1</f>
        <v>1</v>
      </c>
      <c r="E37" s="41"/>
      <c r="F37" s="41"/>
      <c r="G37" s="41"/>
      <c r="H37" s="41"/>
      <c r="I37" s="41"/>
      <c r="J37" s="41"/>
      <c r="K37" s="41"/>
      <c r="L37" s="41"/>
      <c r="M37" s="41">
        <f t="shared" si="0"/>
        <v>1</v>
      </c>
    </row>
    <row r="38" spans="1:13" ht="16" customHeight="1" x14ac:dyDescent="0.2">
      <c r="A38" s="43" t="s">
        <v>212</v>
      </c>
      <c r="B38" s="43" t="s">
        <v>210</v>
      </c>
      <c r="C38" s="26">
        <v>1</v>
      </c>
      <c r="D38" s="41"/>
      <c r="E38" s="41"/>
      <c r="F38" s="41"/>
      <c r="G38" s="26"/>
      <c r="H38" s="42"/>
      <c r="I38" s="42"/>
      <c r="J38" s="42"/>
      <c r="K38" s="42"/>
      <c r="L38" s="42"/>
      <c r="M38" s="41">
        <f t="shared" si="0"/>
        <v>1</v>
      </c>
    </row>
    <row r="39" spans="1:13" ht="16" customHeight="1" x14ac:dyDescent="0.2">
      <c r="A39" s="43" t="s">
        <v>209</v>
      </c>
      <c r="B39" s="43" t="s">
        <v>210</v>
      </c>
      <c r="C39" s="26">
        <v>1</v>
      </c>
      <c r="D39" s="41"/>
      <c r="E39" s="41"/>
      <c r="F39" s="41"/>
      <c r="G39" s="41"/>
      <c r="H39" s="41"/>
      <c r="I39" s="41"/>
      <c r="J39" s="41"/>
      <c r="K39" s="41"/>
      <c r="L39" s="41"/>
      <c r="M39" s="41">
        <f t="shared" si="0"/>
        <v>1</v>
      </c>
    </row>
    <row r="40" spans="1:13" ht="16" customHeight="1" x14ac:dyDescent="0.2">
      <c r="A40" s="43" t="s">
        <v>255</v>
      </c>
      <c r="B40" s="43" t="s">
        <v>194</v>
      </c>
      <c r="C40" s="26"/>
      <c r="D40" s="41">
        <f>1</f>
        <v>1</v>
      </c>
      <c r="E40" s="41"/>
      <c r="F40" s="41"/>
      <c r="G40" s="41"/>
      <c r="H40" s="41"/>
      <c r="I40" s="41"/>
      <c r="J40" s="41"/>
      <c r="K40" s="41"/>
      <c r="L40" s="41"/>
      <c r="M40" s="41">
        <f t="shared" si="0"/>
        <v>1</v>
      </c>
    </row>
    <row r="41" spans="1:13" ht="16" customHeight="1" x14ac:dyDescent="0.2">
      <c r="A41" s="43" t="s">
        <v>203</v>
      </c>
      <c r="B41" s="43" t="s">
        <v>86</v>
      </c>
      <c r="C41" s="26">
        <v>1</v>
      </c>
      <c r="D41" s="41"/>
      <c r="E41" s="41"/>
      <c r="F41" s="41"/>
      <c r="G41" s="41"/>
      <c r="H41" s="41"/>
      <c r="I41" s="41"/>
      <c r="J41" s="41"/>
      <c r="K41" s="41"/>
      <c r="L41" s="41"/>
      <c r="M41" s="41">
        <f t="shared" si="0"/>
        <v>1</v>
      </c>
    </row>
    <row r="42" spans="1:13" ht="16" customHeight="1" x14ac:dyDescent="0.2">
      <c r="A42" s="43" t="s">
        <v>104</v>
      </c>
      <c r="B42" s="43" t="s">
        <v>83</v>
      </c>
      <c r="C42" s="26">
        <v>1</v>
      </c>
      <c r="D42" s="26"/>
      <c r="E42" s="26"/>
      <c r="F42" s="26"/>
      <c r="G42" s="41"/>
      <c r="H42" s="41"/>
      <c r="I42" s="41"/>
      <c r="J42" s="41"/>
      <c r="K42" s="41"/>
      <c r="L42" s="41"/>
      <c r="M42" s="41">
        <f t="shared" si="0"/>
        <v>1</v>
      </c>
    </row>
    <row r="43" spans="1:13" ht="16" customHeight="1" x14ac:dyDescent="0.2">
      <c r="A43" s="43" t="s">
        <v>256</v>
      </c>
      <c r="B43" s="43" t="s">
        <v>235</v>
      </c>
      <c r="C43" s="26"/>
      <c r="D43" s="41">
        <f>1</f>
        <v>1</v>
      </c>
      <c r="E43" s="41"/>
      <c r="F43" s="41"/>
      <c r="G43" s="41"/>
      <c r="H43" s="41"/>
      <c r="I43" s="41"/>
      <c r="J43" s="41"/>
      <c r="K43" s="41"/>
      <c r="L43" s="41"/>
      <c r="M43" s="41">
        <f t="shared" si="0"/>
        <v>1</v>
      </c>
    </row>
    <row r="44" spans="1:13" ht="16" customHeight="1" x14ac:dyDescent="0.2">
      <c r="A44" s="43" t="s">
        <v>257</v>
      </c>
      <c r="B44" s="43" t="s">
        <v>246</v>
      </c>
      <c r="C44" s="26"/>
      <c r="D44" s="41">
        <f>1</f>
        <v>1</v>
      </c>
      <c r="E44" s="41"/>
      <c r="F44" s="41"/>
      <c r="G44" s="41"/>
      <c r="H44" s="41"/>
      <c r="I44" s="41"/>
      <c r="J44" s="41"/>
      <c r="K44" s="41"/>
      <c r="L44" s="41"/>
      <c r="M44" s="41">
        <f t="shared" si="0"/>
        <v>1</v>
      </c>
    </row>
    <row r="45" spans="1:13" ht="16" customHeight="1" x14ac:dyDescent="0.2">
      <c r="A45" s="43" t="s">
        <v>145</v>
      </c>
      <c r="B45" s="43" t="s">
        <v>83</v>
      </c>
      <c r="C45" s="26">
        <v>1</v>
      </c>
      <c r="D45" s="41"/>
      <c r="E45" s="41"/>
      <c r="F45" s="41"/>
      <c r="G45" s="41"/>
      <c r="H45" s="41"/>
      <c r="I45" s="41"/>
      <c r="J45" s="41"/>
      <c r="K45" s="41"/>
      <c r="L45" s="41"/>
      <c r="M45" s="41">
        <f t="shared" si="0"/>
        <v>1</v>
      </c>
    </row>
    <row r="46" spans="1:13" ht="16" customHeight="1" x14ac:dyDescent="0.2">
      <c r="A46" s="43" t="s">
        <v>392</v>
      </c>
      <c r="B46" s="43" t="s">
        <v>393</v>
      </c>
      <c r="C46" s="26"/>
      <c r="D46" s="41"/>
      <c r="E46" s="41"/>
      <c r="F46" s="41">
        <v>1</v>
      </c>
      <c r="G46" s="41"/>
      <c r="H46" s="41"/>
      <c r="I46" s="41"/>
      <c r="J46" s="41"/>
      <c r="K46" s="41"/>
      <c r="L46" s="41"/>
      <c r="M46" s="41">
        <f t="shared" si="0"/>
        <v>1</v>
      </c>
    </row>
    <row r="47" spans="1:13" ht="16" customHeight="1" x14ac:dyDescent="0.2">
      <c r="A47" s="43" t="s">
        <v>394</v>
      </c>
      <c r="B47" s="43" t="s">
        <v>395</v>
      </c>
      <c r="C47" s="26"/>
      <c r="D47" s="41"/>
      <c r="E47" s="41"/>
      <c r="F47" s="41">
        <v>1</v>
      </c>
      <c r="G47" s="41"/>
      <c r="H47" s="41"/>
      <c r="I47" s="41"/>
      <c r="J47" s="41"/>
      <c r="K47" s="41"/>
      <c r="L47" s="41"/>
      <c r="M47" s="41">
        <f t="shared" si="0"/>
        <v>1</v>
      </c>
    </row>
    <row r="48" spans="1:13" ht="16" customHeight="1" x14ac:dyDescent="0.2">
      <c r="A48" s="43" t="s">
        <v>396</v>
      </c>
      <c r="B48" s="43" t="s">
        <v>173</v>
      </c>
      <c r="C48" s="26"/>
      <c r="D48" s="41"/>
      <c r="E48" s="41"/>
      <c r="F48" s="41">
        <v>1</v>
      </c>
      <c r="G48" s="41"/>
      <c r="H48" s="41"/>
      <c r="I48" s="41"/>
      <c r="J48" s="41"/>
      <c r="K48" s="41"/>
      <c r="L48" s="41"/>
      <c r="M48" s="41">
        <f t="shared" si="0"/>
        <v>1</v>
      </c>
    </row>
    <row r="49" spans="1:13" ht="16" customHeight="1" x14ac:dyDescent="0.2">
      <c r="A49" s="43"/>
      <c r="B49" s="43"/>
      <c r="C49" s="26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 ht="16" customHeight="1" x14ac:dyDescent="0.2">
      <c r="A50" s="43"/>
      <c r="B50" s="43"/>
      <c r="C50" s="26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 ht="16" customHeight="1" x14ac:dyDescent="0.2">
      <c r="A51" s="44"/>
      <c r="B51" s="44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1"/>
    </row>
    <row r="52" spans="1:13" ht="16" customHeight="1" x14ac:dyDescent="0.2">
      <c r="A52" s="43"/>
      <c r="B52" s="4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 ht="16" customHeight="1" x14ac:dyDescent="0.2">
      <c r="A53" s="45" t="s">
        <v>103</v>
      </c>
      <c r="B53" s="45" t="s">
        <v>89</v>
      </c>
      <c r="C53" s="42">
        <v>1</v>
      </c>
      <c r="D53" s="41">
        <f>1</f>
        <v>1</v>
      </c>
      <c r="E53" s="41">
        <f>7+1*3</f>
        <v>10</v>
      </c>
      <c r="F53" s="41">
        <v>1</v>
      </c>
      <c r="G53" s="41"/>
      <c r="H53" s="42"/>
      <c r="I53" s="42"/>
      <c r="J53" s="42"/>
      <c r="K53" s="42"/>
      <c r="L53" s="42"/>
      <c r="M53" s="41">
        <f t="shared" ref="M53:M68" si="1">C53+D53+E53+F53+G53+H53+I53+J53+K53+L53</f>
        <v>13</v>
      </c>
    </row>
    <row r="54" spans="1:13" ht="16" customHeight="1" x14ac:dyDescent="0.2">
      <c r="A54" s="16" t="s">
        <v>288</v>
      </c>
      <c r="B54" s="27" t="s">
        <v>249</v>
      </c>
      <c r="C54" s="41"/>
      <c r="D54" s="41"/>
      <c r="E54" s="41">
        <f>6+1*4</f>
        <v>10</v>
      </c>
      <c r="F54" s="41">
        <v>1</v>
      </c>
      <c r="G54" s="41"/>
      <c r="H54" s="41"/>
      <c r="I54" s="41"/>
      <c r="J54" s="41"/>
      <c r="K54" s="41"/>
      <c r="L54" s="41"/>
      <c r="M54" s="41">
        <f t="shared" si="1"/>
        <v>11</v>
      </c>
    </row>
    <row r="55" spans="1:13" ht="16" customHeight="1" x14ac:dyDescent="0.2">
      <c r="A55" s="16" t="s">
        <v>287</v>
      </c>
      <c r="B55" s="27" t="s">
        <v>54</v>
      </c>
      <c r="C55" s="41"/>
      <c r="D55" s="42"/>
      <c r="E55" s="41">
        <f>6+1*4</f>
        <v>10</v>
      </c>
      <c r="F55" s="42">
        <v>1</v>
      </c>
      <c r="G55" s="41"/>
      <c r="H55" s="41"/>
      <c r="I55" s="41"/>
      <c r="J55" s="41"/>
      <c r="K55" s="41"/>
      <c r="L55" s="41"/>
      <c r="M55" s="41">
        <f t="shared" si="1"/>
        <v>11</v>
      </c>
    </row>
    <row r="56" spans="1:13" ht="16" customHeight="1" x14ac:dyDescent="0.2">
      <c r="A56" s="45" t="s">
        <v>119</v>
      </c>
      <c r="B56" s="45" t="s">
        <v>196</v>
      </c>
      <c r="C56" s="42">
        <v>1</v>
      </c>
      <c r="D56" s="42">
        <f>1</f>
        <v>1</v>
      </c>
      <c r="E56" s="41">
        <f>2+1*2</f>
        <v>4</v>
      </c>
      <c r="F56" s="41">
        <v>1</v>
      </c>
      <c r="G56" s="41"/>
      <c r="H56" s="41"/>
      <c r="I56" s="41"/>
      <c r="J56" s="41"/>
      <c r="K56" s="41"/>
      <c r="L56" s="41"/>
      <c r="M56" s="41">
        <f t="shared" si="1"/>
        <v>7</v>
      </c>
    </row>
    <row r="57" spans="1:13" ht="16" customHeight="1" x14ac:dyDescent="0.2">
      <c r="A57" s="45" t="s">
        <v>100</v>
      </c>
      <c r="B57" s="45" t="s">
        <v>194</v>
      </c>
      <c r="C57" s="42">
        <v>1</v>
      </c>
      <c r="D57" s="41">
        <f>1</f>
        <v>1</v>
      </c>
      <c r="E57" s="41"/>
      <c r="F57" s="41">
        <v>1</v>
      </c>
      <c r="G57" s="41"/>
      <c r="H57" s="41"/>
      <c r="I57" s="41"/>
      <c r="J57" s="41"/>
      <c r="K57" s="41"/>
      <c r="L57" s="41"/>
      <c r="M57" s="41">
        <f t="shared" si="1"/>
        <v>3</v>
      </c>
    </row>
    <row r="58" spans="1:13" ht="16" customHeight="1" x14ac:dyDescent="0.2">
      <c r="A58" s="45" t="s">
        <v>217</v>
      </c>
      <c r="B58" s="45" t="s">
        <v>218</v>
      </c>
      <c r="C58" s="42">
        <v>1</v>
      </c>
      <c r="D58" s="26">
        <f>1</f>
        <v>1</v>
      </c>
      <c r="E58" s="26"/>
      <c r="F58" s="26">
        <v>1</v>
      </c>
      <c r="G58" s="26"/>
      <c r="H58" s="42"/>
      <c r="I58" s="42"/>
      <c r="J58" s="42"/>
      <c r="K58" s="42"/>
      <c r="L58" s="42"/>
      <c r="M58" s="41">
        <f t="shared" si="1"/>
        <v>3</v>
      </c>
    </row>
    <row r="59" spans="1:13" ht="16" customHeight="1" x14ac:dyDescent="0.2">
      <c r="A59" s="45" t="s">
        <v>118</v>
      </c>
      <c r="B59" s="45" t="s">
        <v>196</v>
      </c>
      <c r="C59" s="42">
        <v>1</v>
      </c>
      <c r="D59" s="26">
        <f>1</f>
        <v>1</v>
      </c>
      <c r="E59" s="26"/>
      <c r="F59" s="26">
        <v>1</v>
      </c>
      <c r="G59" s="26"/>
      <c r="H59" s="26"/>
      <c r="I59" s="26"/>
      <c r="J59" s="26"/>
      <c r="K59" s="26"/>
      <c r="L59" s="26"/>
      <c r="M59" s="41">
        <f t="shared" si="1"/>
        <v>3</v>
      </c>
    </row>
    <row r="60" spans="1:13" ht="16" customHeight="1" x14ac:dyDescent="0.2">
      <c r="A60" s="45" t="s">
        <v>220</v>
      </c>
      <c r="B60" s="45" t="s">
        <v>86</v>
      </c>
      <c r="C60" s="42">
        <v>1</v>
      </c>
      <c r="D60" s="26">
        <f>1</f>
        <v>1</v>
      </c>
      <c r="E60" s="26"/>
      <c r="F60" s="41"/>
      <c r="G60" s="41"/>
      <c r="H60" s="41"/>
      <c r="I60" s="41"/>
      <c r="J60" s="41"/>
      <c r="K60" s="41"/>
      <c r="L60" s="41"/>
      <c r="M60" s="41">
        <f t="shared" si="1"/>
        <v>2</v>
      </c>
    </row>
    <row r="61" spans="1:13" ht="16" customHeight="1" x14ac:dyDescent="0.2">
      <c r="A61" s="16" t="s">
        <v>248</v>
      </c>
      <c r="B61" s="27" t="s">
        <v>249</v>
      </c>
      <c r="C61" s="41"/>
      <c r="D61" s="41">
        <f>1</f>
        <v>1</v>
      </c>
      <c r="E61" s="41"/>
      <c r="F61" s="26">
        <v>1</v>
      </c>
      <c r="G61" s="26"/>
      <c r="H61" s="42"/>
      <c r="I61" s="42"/>
      <c r="J61" s="42"/>
      <c r="K61" s="42"/>
      <c r="L61" s="42"/>
      <c r="M61" s="41">
        <f t="shared" si="1"/>
        <v>2</v>
      </c>
    </row>
    <row r="62" spans="1:13" ht="16" customHeight="1" x14ac:dyDescent="0.2">
      <c r="A62" s="45" t="s">
        <v>219</v>
      </c>
      <c r="B62" s="45" t="s">
        <v>86</v>
      </c>
      <c r="C62" s="42">
        <v>1</v>
      </c>
      <c r="D62" s="26">
        <f>1</f>
        <v>1</v>
      </c>
      <c r="E62" s="26"/>
      <c r="F62" s="41"/>
      <c r="G62" s="41"/>
      <c r="H62" s="41"/>
      <c r="I62" s="41"/>
      <c r="J62" s="41"/>
      <c r="K62" s="41"/>
      <c r="L62" s="41"/>
      <c r="M62" s="41">
        <f t="shared" si="1"/>
        <v>2</v>
      </c>
    </row>
    <row r="63" spans="1:13" x14ac:dyDescent="0.2">
      <c r="A63" s="45" t="s">
        <v>97</v>
      </c>
      <c r="B63" s="45" t="s">
        <v>196</v>
      </c>
      <c r="C63" s="42">
        <v>1</v>
      </c>
      <c r="D63" s="41"/>
      <c r="E63" s="41"/>
      <c r="F63" s="41">
        <v>1</v>
      </c>
      <c r="G63" s="41"/>
      <c r="H63" s="41"/>
      <c r="I63" s="41"/>
      <c r="J63" s="41"/>
      <c r="K63" s="41"/>
      <c r="L63" s="41"/>
      <c r="M63" s="41">
        <f t="shared" si="1"/>
        <v>2</v>
      </c>
    </row>
    <row r="64" spans="1:13" x14ac:dyDescent="0.2">
      <c r="A64" s="45" t="s">
        <v>221</v>
      </c>
      <c r="B64" s="45" t="s">
        <v>117</v>
      </c>
      <c r="C64" s="42">
        <v>1</v>
      </c>
      <c r="D64" s="41"/>
      <c r="E64" s="41"/>
      <c r="F64" s="26"/>
      <c r="G64" s="26"/>
      <c r="H64" s="26"/>
      <c r="I64" s="26"/>
      <c r="J64" s="26"/>
      <c r="K64" s="26"/>
      <c r="L64" s="26"/>
      <c r="M64" s="41">
        <f t="shared" si="1"/>
        <v>1</v>
      </c>
    </row>
    <row r="65" spans="1:13" x14ac:dyDescent="0.2">
      <c r="A65" s="27" t="s">
        <v>259</v>
      </c>
      <c r="B65" s="27" t="s">
        <v>59</v>
      </c>
      <c r="C65" s="41"/>
      <c r="D65" s="41">
        <f>1</f>
        <v>1</v>
      </c>
      <c r="E65" s="41"/>
      <c r="F65" s="41"/>
      <c r="G65" s="41"/>
      <c r="H65" s="41"/>
      <c r="I65" s="41"/>
      <c r="J65" s="41"/>
      <c r="K65" s="41"/>
      <c r="L65" s="41"/>
      <c r="M65" s="41">
        <f t="shared" si="1"/>
        <v>1</v>
      </c>
    </row>
    <row r="66" spans="1:13" x14ac:dyDescent="0.2">
      <c r="A66" s="15" t="s">
        <v>258</v>
      </c>
      <c r="B66" s="24" t="s">
        <v>86</v>
      </c>
      <c r="C66" s="26"/>
      <c r="D66" s="26">
        <f>1</f>
        <v>1</v>
      </c>
      <c r="E66" s="26"/>
      <c r="F66" s="26"/>
      <c r="G66" s="26"/>
      <c r="H66" s="26"/>
      <c r="I66" s="26"/>
      <c r="J66" s="26"/>
      <c r="K66" s="26"/>
      <c r="L66" s="26"/>
      <c r="M66" s="41">
        <f t="shared" si="1"/>
        <v>1</v>
      </c>
    </row>
    <row r="67" spans="1:13" x14ac:dyDescent="0.2">
      <c r="A67" s="27" t="s">
        <v>260</v>
      </c>
      <c r="B67" s="27" t="s">
        <v>59</v>
      </c>
      <c r="C67" s="41"/>
      <c r="D67" s="42">
        <f>1</f>
        <v>1</v>
      </c>
      <c r="E67" s="41"/>
      <c r="F67" s="41"/>
      <c r="G67" s="41"/>
      <c r="H67" s="41"/>
      <c r="I67" s="41"/>
      <c r="J67" s="41"/>
      <c r="K67" s="41"/>
      <c r="L67" s="41"/>
      <c r="M67" s="41">
        <f t="shared" si="1"/>
        <v>1</v>
      </c>
    </row>
    <row r="68" spans="1:13" x14ac:dyDescent="0.2">
      <c r="A68" s="45" t="s">
        <v>216</v>
      </c>
      <c r="B68" s="45" t="s">
        <v>194</v>
      </c>
      <c r="C68" s="42">
        <v>1</v>
      </c>
      <c r="D68" s="41"/>
      <c r="E68" s="41"/>
      <c r="F68" s="41"/>
      <c r="G68" s="41"/>
      <c r="H68" s="41"/>
      <c r="I68" s="41"/>
      <c r="J68" s="41"/>
      <c r="K68" s="41"/>
      <c r="L68" s="41"/>
      <c r="M68" s="41">
        <f t="shared" si="1"/>
        <v>1</v>
      </c>
    </row>
    <row r="69" spans="1:13" x14ac:dyDescent="0.2">
      <c r="A69" s="24"/>
      <c r="B69" s="24"/>
      <c r="H69" s="34"/>
      <c r="I69" s="34"/>
      <c r="J69" s="34"/>
      <c r="K69" s="34"/>
      <c r="L69" s="34"/>
      <c r="M69" s="10"/>
    </row>
    <row r="70" spans="1:13" x14ac:dyDescent="0.2">
      <c r="A70" s="27"/>
      <c r="B70" s="27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x14ac:dyDescent="0.2">
      <c r="A71" s="24"/>
      <c r="B71" s="24"/>
      <c r="M71" s="10"/>
    </row>
    <row r="72" spans="1:13" x14ac:dyDescent="0.2">
      <c r="A72" s="15"/>
      <c r="B72" s="15"/>
      <c r="H72" s="34"/>
      <c r="I72" s="34"/>
      <c r="J72" s="34"/>
      <c r="K72" s="34"/>
      <c r="L72" s="34"/>
      <c r="M72" s="10"/>
    </row>
    <row r="73" spans="1:13" x14ac:dyDescent="0.2">
      <c r="A73" s="24"/>
      <c r="B73" s="24"/>
      <c r="M73" s="10"/>
    </row>
    <row r="74" spans="1:13" x14ac:dyDescent="0.2">
      <c r="A74" s="16"/>
      <c r="B74" s="27"/>
      <c r="C74" s="10"/>
      <c r="D74" s="34"/>
      <c r="E74" s="10"/>
      <c r="F74" s="10"/>
      <c r="G74" s="10"/>
      <c r="H74" s="10"/>
      <c r="I74" s="10"/>
      <c r="J74" s="10"/>
      <c r="K74" s="10"/>
      <c r="L74" s="10"/>
      <c r="M74" s="10"/>
    </row>
    <row r="75" spans="1:13" x14ac:dyDescent="0.2">
      <c r="A75" s="16"/>
      <c r="B75" s="27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x14ac:dyDescent="0.2">
      <c r="A76" s="15"/>
      <c r="B76" s="24"/>
      <c r="M76" s="10"/>
    </row>
    <row r="77" spans="1:13" x14ac:dyDescent="0.2">
      <c r="A77" s="27"/>
      <c r="B77" s="27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">
      <c r="A78" s="24"/>
      <c r="B78" s="24"/>
      <c r="H78" s="34"/>
      <c r="I78" s="34"/>
      <c r="J78" s="34"/>
      <c r="K78" s="34"/>
      <c r="L78" s="34"/>
      <c r="M78" s="10"/>
    </row>
    <row r="79" spans="1:13" x14ac:dyDescent="0.2">
      <c r="A79" s="15"/>
      <c r="B79" s="24"/>
      <c r="G79" s="34"/>
      <c r="M79" s="10"/>
    </row>
    <row r="80" spans="1:13" x14ac:dyDescent="0.2">
      <c r="A80" s="16"/>
      <c r="B80" s="27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2">
      <c r="A81" s="16"/>
      <c r="B81" s="27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x14ac:dyDescent="0.2">
      <c r="A82" s="24"/>
      <c r="B82" s="24"/>
      <c r="H82" s="34"/>
      <c r="I82" s="34"/>
      <c r="J82" s="34"/>
      <c r="K82" s="34"/>
      <c r="L82" s="34"/>
      <c r="M82" s="10"/>
    </row>
    <row r="83" spans="1:13" x14ac:dyDescent="0.2">
      <c r="A83" s="16"/>
      <c r="B83" s="27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 x14ac:dyDescent="0.2">
      <c r="A84" s="16"/>
      <c r="B84" s="27"/>
      <c r="C84" s="10"/>
      <c r="D84" s="34"/>
      <c r="E84" s="10"/>
      <c r="F84" s="10"/>
      <c r="G84" s="10"/>
      <c r="H84" s="10"/>
      <c r="I84" s="10"/>
      <c r="J84" s="10"/>
      <c r="K84" s="10"/>
      <c r="L84" s="10"/>
      <c r="M84" s="10"/>
    </row>
    <row r="85" spans="1:13" x14ac:dyDescent="0.2">
      <c r="A85" s="16"/>
      <c r="B85" s="27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 x14ac:dyDescent="0.2">
      <c r="A86" s="24"/>
      <c r="B86" s="24"/>
      <c r="M86" s="10"/>
    </row>
    <row r="87" spans="1:13" x14ac:dyDescent="0.2">
      <c r="A87" s="16"/>
      <c r="B87" s="2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2">
      <c r="A88" s="16"/>
      <c r="B88" s="27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2">
      <c r="A89" s="16"/>
      <c r="B89" s="2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 x14ac:dyDescent="0.2">
      <c r="A90" s="16"/>
      <c r="B90" s="27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x14ac:dyDescent="0.2">
      <c r="A91" s="27"/>
      <c r="B91" s="27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x14ac:dyDescent="0.2">
      <c r="A92" s="27"/>
      <c r="B92" s="27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2">
      <c r="A93" s="16"/>
      <c r="B93" s="27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x14ac:dyDescent="0.2">
      <c r="A94" s="24"/>
      <c r="B94" s="24"/>
      <c r="M94" s="10"/>
    </row>
    <row r="95" spans="1:13" x14ac:dyDescent="0.2">
      <c r="A95" s="15"/>
      <c r="B95" s="24"/>
      <c r="M95" s="10"/>
    </row>
    <row r="96" spans="1:13" x14ac:dyDescent="0.2">
      <c r="A96" s="16"/>
      <c r="B96" s="27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2">
      <c r="A97" s="16"/>
      <c r="B97" s="27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2">
      <c r="A98" s="24"/>
      <c r="B98" s="24"/>
      <c r="M98" s="10"/>
    </row>
    <row r="99" spans="1:13" x14ac:dyDescent="0.2">
      <c r="A99" s="16"/>
      <c r="B99" s="27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x14ac:dyDescent="0.2">
      <c r="A100" s="16"/>
      <c r="B100" s="27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x14ac:dyDescent="0.2">
      <c r="A101" s="27"/>
      <c r="B101" s="27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2">
      <c r="A102" s="16"/>
      <c r="B102" s="2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2">
      <c r="A103" s="16"/>
      <c r="B103" s="27"/>
      <c r="C103" s="10"/>
      <c r="D103" s="10"/>
      <c r="E103" s="10"/>
      <c r="F103" s="10"/>
      <c r="G103" s="10"/>
      <c r="H103" s="34"/>
      <c r="I103" s="34"/>
      <c r="J103" s="34"/>
      <c r="K103" s="34"/>
      <c r="L103" s="34"/>
      <c r="M103" s="10"/>
    </row>
    <row r="104" spans="1:13" x14ac:dyDescent="0.2">
      <c r="A104" s="27"/>
      <c r="B104" s="27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x14ac:dyDescent="0.2">
      <c r="A105" s="24"/>
      <c r="B105" s="24"/>
      <c r="M105" s="10"/>
    </row>
    <row r="106" spans="1:13" x14ac:dyDescent="0.2">
      <c r="A106" s="24"/>
      <c r="B106" s="24"/>
      <c r="H106" s="34"/>
      <c r="I106" s="34"/>
      <c r="J106" s="34"/>
      <c r="K106" s="34"/>
      <c r="L106" s="34"/>
      <c r="M106" s="10"/>
    </row>
    <row r="107" spans="1:13" x14ac:dyDescent="0.2">
      <c r="A107" s="24"/>
      <c r="B107" s="24"/>
      <c r="H107" s="34"/>
      <c r="I107" s="34"/>
      <c r="J107" s="34"/>
      <c r="K107" s="34"/>
      <c r="L107" s="34"/>
      <c r="M107" s="10"/>
    </row>
    <row r="108" spans="1:13" x14ac:dyDescent="0.2">
      <c r="A108" s="15"/>
      <c r="B108" s="15"/>
      <c r="M108" s="10"/>
    </row>
    <row r="109" spans="1:13" x14ac:dyDescent="0.2">
      <c r="A109" s="16"/>
      <c r="B109" s="27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2">
      <c r="A110" s="16"/>
      <c r="B110" s="27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x14ac:dyDescent="0.2">
      <c r="A111" s="16"/>
      <c r="B111" s="27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2">
      <c r="A112" s="16"/>
      <c r="B112" s="27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x14ac:dyDescent="0.2">
      <c r="A113" s="16"/>
      <c r="B113" s="27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2">
      <c r="A114" s="16"/>
      <c r="B114" s="27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x14ac:dyDescent="0.2">
      <c r="A115" s="27"/>
      <c r="B115" s="27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2">
      <c r="A116" s="24"/>
      <c r="B116" s="24"/>
      <c r="H116" s="34"/>
      <c r="I116" s="34"/>
      <c r="J116" s="34"/>
      <c r="K116" s="34"/>
      <c r="L116" s="34"/>
      <c r="M116" s="10"/>
    </row>
    <row r="117" spans="1:13" x14ac:dyDescent="0.2">
      <c r="A117" s="24"/>
      <c r="B117" s="24"/>
      <c r="M117" s="10"/>
    </row>
    <row r="118" spans="1:13" x14ac:dyDescent="0.2">
      <c r="A118" s="24"/>
      <c r="B118" s="24"/>
      <c r="H118" s="34"/>
      <c r="I118" s="34"/>
      <c r="J118" s="34"/>
      <c r="K118" s="34"/>
      <c r="L118" s="34"/>
      <c r="M118" s="10"/>
    </row>
    <row r="119" spans="1:13" x14ac:dyDescent="0.2">
      <c r="A119" s="24"/>
      <c r="B119" s="24"/>
      <c r="H119" s="34"/>
      <c r="I119" s="34"/>
      <c r="J119" s="34"/>
      <c r="K119" s="34"/>
      <c r="L119" s="34"/>
      <c r="M119" s="10"/>
    </row>
    <row r="120" spans="1:13" x14ac:dyDescent="0.2">
      <c r="A120" s="15"/>
      <c r="B120" s="24"/>
      <c r="M120" s="10"/>
    </row>
    <row r="121" spans="1:13" x14ac:dyDescent="0.2">
      <c r="A121" s="27"/>
      <c r="B121" s="27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2">
      <c r="A122" s="27"/>
      <c r="B122" s="27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2">
      <c r="A123" s="16"/>
      <c r="B123" s="27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2">
      <c r="A124" s="16"/>
      <c r="B124" s="27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2">
      <c r="A125" s="16"/>
      <c r="B125" s="27"/>
      <c r="C125" s="10"/>
      <c r="D125" s="10"/>
      <c r="E125" s="10"/>
      <c r="F125" s="10"/>
      <c r="G125" s="34"/>
      <c r="H125" s="10"/>
      <c r="I125" s="10"/>
      <c r="J125" s="10"/>
      <c r="K125" s="10"/>
      <c r="L125" s="10"/>
      <c r="M125" s="10"/>
    </row>
    <row r="126" spans="1:13" x14ac:dyDescent="0.2">
      <c r="A126" s="16"/>
      <c r="B126" s="27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2">
      <c r="A127" s="24"/>
      <c r="B127" s="24"/>
      <c r="H127" s="34"/>
      <c r="I127" s="34"/>
      <c r="J127" s="34"/>
      <c r="K127" s="34"/>
      <c r="L127" s="34"/>
      <c r="M127" s="10"/>
    </row>
    <row r="128" spans="1:13" x14ac:dyDescent="0.2">
      <c r="A128" s="24"/>
      <c r="B128" s="24"/>
      <c r="H128" s="34"/>
      <c r="I128" s="34"/>
      <c r="J128" s="34"/>
      <c r="K128" s="34"/>
      <c r="L128" s="34"/>
      <c r="M128" s="10"/>
    </row>
    <row r="129" spans="1:13" x14ac:dyDescent="0.2">
      <c r="A129" s="24"/>
      <c r="B129" s="24"/>
      <c r="H129" s="34"/>
      <c r="I129" s="34"/>
      <c r="J129" s="34"/>
      <c r="K129" s="34"/>
      <c r="L129" s="34"/>
      <c r="M129" s="10"/>
    </row>
    <row r="130" spans="1:13" x14ac:dyDescent="0.2">
      <c r="A130" s="24"/>
      <c r="B130" s="24"/>
      <c r="H130" s="34"/>
      <c r="I130" s="34"/>
      <c r="J130" s="34"/>
      <c r="K130" s="34"/>
      <c r="L130" s="34"/>
      <c r="M130" s="10"/>
    </row>
    <row r="131" spans="1:13" x14ac:dyDescent="0.2">
      <c r="A131" s="16"/>
      <c r="B131" s="27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2">
      <c r="A132" s="27"/>
      <c r="B132" s="27"/>
      <c r="M132" s="10"/>
    </row>
    <row r="133" spans="1:13" x14ac:dyDescent="0.2">
      <c r="A133" s="24"/>
      <c r="B133" s="24"/>
      <c r="E133" s="10"/>
      <c r="F133" s="10"/>
      <c r="G133" s="34"/>
      <c r="H133" s="10"/>
      <c r="I133" s="10"/>
      <c r="J133" s="10"/>
      <c r="K133" s="10"/>
      <c r="L133" s="10"/>
      <c r="M133" s="10"/>
    </row>
    <row r="134" spans="1:13" x14ac:dyDescent="0.2">
      <c r="A134" s="16"/>
      <c r="B134" s="27"/>
      <c r="M134" s="10"/>
    </row>
    <row r="135" spans="1:13" x14ac:dyDescent="0.2">
      <c r="A135" s="16"/>
      <c r="B135" s="27"/>
      <c r="E135" s="10"/>
      <c r="F135" s="10"/>
      <c r="G135" s="10"/>
      <c r="H135" s="34"/>
      <c r="I135" s="34"/>
      <c r="J135" s="34"/>
      <c r="K135" s="34"/>
      <c r="L135" s="34"/>
      <c r="M135" s="10"/>
    </row>
    <row r="136" spans="1:13" x14ac:dyDescent="0.2">
      <c r="A136" s="16"/>
      <c r="B136" s="27"/>
      <c r="M136" s="10"/>
    </row>
    <row r="137" spans="1:13" x14ac:dyDescent="0.2">
      <c r="A137" s="37"/>
      <c r="B137" s="33"/>
      <c r="M137" s="10"/>
    </row>
    <row r="138" spans="1:13" x14ac:dyDescent="0.2">
      <c r="A138" s="37"/>
      <c r="B138" s="33"/>
      <c r="M138" s="10"/>
    </row>
    <row r="139" spans="1:13" x14ac:dyDescent="0.2">
      <c r="A139" s="37"/>
      <c r="B139" s="33"/>
      <c r="M139" s="10"/>
    </row>
    <row r="140" spans="1:13" x14ac:dyDescent="0.2">
      <c r="A140" s="16"/>
      <c r="B140" s="27"/>
      <c r="E140" s="10"/>
      <c r="F140" s="10"/>
      <c r="G140" s="34"/>
      <c r="H140" s="10"/>
      <c r="I140" s="10"/>
      <c r="J140" s="10"/>
      <c r="K140" s="10"/>
      <c r="L140" s="10"/>
      <c r="M140" s="10"/>
    </row>
    <row r="141" spans="1:13" x14ac:dyDescent="0.2">
      <c r="A141" s="37"/>
      <c r="B141" s="33"/>
      <c r="M141" s="10"/>
    </row>
    <row r="142" spans="1:13" x14ac:dyDescent="0.2">
      <c r="A142" s="16"/>
      <c r="B142" s="27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x14ac:dyDescent="0.2">
      <c r="A143" s="24"/>
      <c r="B143" s="24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x14ac:dyDescent="0.2">
      <c r="A144" s="16"/>
      <c r="B144" s="27"/>
      <c r="M144" s="10"/>
    </row>
    <row r="145" spans="1:13" x14ac:dyDescent="0.2">
      <c r="A145" s="24"/>
      <c r="B145" s="24"/>
      <c r="M145" s="10"/>
    </row>
    <row r="146" spans="1:13" x14ac:dyDescent="0.2">
      <c r="A146" s="37"/>
      <c r="B146" s="33"/>
      <c r="M146" s="10"/>
    </row>
    <row r="147" spans="1:13" x14ac:dyDescent="0.2">
      <c r="A147" s="15"/>
      <c r="B147" s="24"/>
      <c r="M147" s="10"/>
    </row>
    <row r="148" spans="1:13" x14ac:dyDescent="0.2">
      <c r="A148" s="16"/>
      <c r="B148" s="27"/>
      <c r="E148" s="10"/>
      <c r="F148" s="10"/>
      <c r="G148" s="34"/>
      <c r="H148" s="34"/>
      <c r="I148" s="34"/>
      <c r="J148" s="34"/>
      <c r="K148" s="34"/>
      <c r="L148" s="34"/>
      <c r="M148" s="10"/>
    </row>
    <row r="149" spans="1:13" x14ac:dyDescent="0.2">
      <c r="A149" s="16"/>
      <c r="B149" s="27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x14ac:dyDescent="0.2">
      <c r="A150" s="37"/>
      <c r="B150" s="33"/>
      <c r="M150" s="10"/>
    </row>
    <row r="151" spans="1:13" x14ac:dyDescent="0.2">
      <c r="A151" s="37"/>
      <c r="B151" s="33"/>
      <c r="M151" s="10"/>
    </row>
    <row r="152" spans="1:13" x14ac:dyDescent="0.2">
      <c r="A152" s="27"/>
      <c r="B152" s="27"/>
      <c r="C152" s="10"/>
      <c r="D152" s="10"/>
      <c r="E152" s="10"/>
      <c r="F152" s="10"/>
      <c r="G152" s="34"/>
      <c r="H152" s="10"/>
      <c r="M152" s="10"/>
    </row>
    <row r="153" spans="1:13" x14ac:dyDescent="0.2">
      <c r="A153" s="37"/>
      <c r="B153" s="33"/>
      <c r="M153" s="10"/>
    </row>
    <row r="154" spans="1:13" x14ac:dyDescent="0.2">
      <c r="A154" s="27"/>
      <c r="B154" s="27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x14ac:dyDescent="0.2">
      <c r="A155" s="37"/>
      <c r="B155" s="33"/>
      <c r="M155" s="10"/>
    </row>
    <row r="156" spans="1:13" x14ac:dyDescent="0.2">
      <c r="A156" s="27"/>
      <c r="B156" s="27"/>
      <c r="M156" s="10"/>
    </row>
    <row r="157" spans="1:13" x14ac:dyDescent="0.2">
      <c r="A157" s="37"/>
      <c r="B157" s="33"/>
      <c r="M157" s="10"/>
    </row>
    <row r="158" spans="1:13" x14ac:dyDescent="0.2">
      <c r="A158" s="16"/>
      <c r="B158" s="27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x14ac:dyDescent="0.2">
      <c r="A159" s="37"/>
      <c r="B159" s="33"/>
      <c r="M159" s="10"/>
    </row>
    <row r="160" spans="1:13" x14ac:dyDescent="0.2">
      <c r="A160" s="16"/>
      <c r="B160" s="27"/>
      <c r="M160" s="10"/>
    </row>
    <row r="161" spans="1:13" x14ac:dyDescent="0.2">
      <c r="A161" s="27"/>
      <c r="B161" s="27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x14ac:dyDescent="0.2">
      <c r="A162" s="16"/>
      <c r="B162" s="27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x14ac:dyDescent="0.2">
      <c r="A163" s="37"/>
      <c r="B163" s="33"/>
      <c r="M163" s="10"/>
    </row>
    <row r="164" spans="1:13" x14ac:dyDescent="0.2">
      <c r="A164" s="24"/>
      <c r="B164" s="24"/>
      <c r="M164" s="10"/>
    </row>
    <row r="165" spans="1:13" x14ac:dyDescent="0.2">
      <c r="A165" s="37"/>
      <c r="B165" s="33"/>
      <c r="M165" s="10"/>
    </row>
    <row r="178" spans="1:2" x14ac:dyDescent="0.2">
      <c r="A178" s="27"/>
      <c r="B178" s="27"/>
    </row>
    <row r="179" spans="1:2" x14ac:dyDescent="0.2">
      <c r="A179" s="24"/>
      <c r="B179" s="24"/>
    </row>
  </sheetData>
  <sortState ref="A53:M68">
    <sortCondition descending="1" ref="M53:M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SE</vt:lpstr>
      <vt:lpstr>JU</vt:lpstr>
      <vt:lpstr>CAD</vt:lpstr>
      <vt:lpstr>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Marco Peschiera</cp:lastModifiedBy>
  <dcterms:created xsi:type="dcterms:W3CDTF">2017-02-10T09:23:57Z</dcterms:created>
  <dcterms:modified xsi:type="dcterms:W3CDTF">2018-05-28T11:24:20Z</dcterms:modified>
</cp:coreProperties>
</file>