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Questa_cartella_di_lavoro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ac4a74a0fdbdc7/Work/FIJLKAM/Gare/2024/2024 10 20/"/>
    </mc:Choice>
  </mc:AlternateContent>
  <xr:revisionPtr revIDLastSave="3534" documentId="13_ncr:1_{A22CF5DB-9053-4D09-907C-E736E59A675D}" xr6:coauthVersionLast="47" xr6:coauthVersionMax="47" xr10:uidLastSave="{72C3B666-C369-4D23-A453-8A5974C21FEB}"/>
  <workbookProtection workbookAlgorithmName="SHA-512" workbookHashValue="hhlmScJkn/msnUtMrRf7YxL3ydb24Ttlts7pXUjtQiZTlRz3OB4glfw8UhrU3J7I3ugDEyyUS6GwsmPaZcNHbQ==" workbookSaltValue="Mp7sP9pnBfZj4f90HU4XYg==" workbookSpinCount="100000" lockStructure="1"/>
  <bookViews>
    <workbookView xWindow="-120" yWindow="-120" windowWidth="29040" windowHeight="15720" xr2:uid="{EEA2636A-77C1-4A7D-BCFC-5B80376EAE79}"/>
  </bookViews>
  <sheets>
    <sheet name="Riepilogo" sheetId="5" r:id="rId1"/>
    <sheet name="GPG" sheetId="1" r:id="rId2"/>
    <sheet name="Trofeo Marche" sheetId="4" r:id="rId3"/>
    <sheet name="Dati" sheetId="3" r:id="rId4"/>
  </sheets>
  <definedNames>
    <definedName name="CATEGORIE">Dati!$M$3:$M$6</definedName>
    <definedName name="CINTURE_GPG">Dati!$H$25:$H$36</definedName>
    <definedName name="CINTURE_TROFEO_MARCHE">Dati!$J$25:$J$36</definedName>
    <definedName name="CINTURE_U14">Dati!$K$25:$K$25</definedName>
    <definedName name="PERCORSO_U6">Dati!$P$3:$P$4</definedName>
    <definedName name="PERCORSO_U8">Dati!$P$6:$P$7</definedName>
    <definedName name="PESI_CAD_F">Dati!$B$45:$B$50</definedName>
    <definedName name="PESI_CAD_M">Dati!$A$45:$A$51</definedName>
    <definedName name="PESI_CF">Dati!$B$45:$B$50</definedName>
    <definedName name="PESI_CM">Dati!$A$45:$A$51</definedName>
    <definedName name="PESI_COMBATTIMENTO_INDIVIDUALE_F">Dati!$K$9:$K$11</definedName>
    <definedName name="PESI_COMBATTIMENTO_INDIVIDUALE_M">Dati!$I$9:$I$13</definedName>
    <definedName name="PESI_COMBATTIMENTO_LIBERO_F">Dati!$K$3:$K$6</definedName>
    <definedName name="PESI_COMBATTIMENTO_LIBERO_M">Dati!$I$3:$I$7</definedName>
    <definedName name="PESI_EF">Dati!$B$35:$B$42</definedName>
    <definedName name="PESI_EM">Dati!$A$35:$A$43</definedName>
    <definedName name="PESI_ESO_F">Dati!$B$35:$B$42</definedName>
    <definedName name="PESI_ESO_M">Dati!$A$35:$A$43</definedName>
    <definedName name="PESI_JF">Dati!$B$53:$B$58</definedName>
    <definedName name="PESI_JM">Dati!$A$53:$A$59</definedName>
    <definedName name="PESI_JUN_F">Dati!$B$53:$B$58</definedName>
    <definedName name="PESI_JUN_M">Dati!$A$53:$A$59</definedName>
    <definedName name="PESI_SEN_F">Dati!$B$61:$B$65</definedName>
    <definedName name="PESI_SEN_M">Dati!$A$61:$A$66</definedName>
    <definedName name="PESI_SF">Dati!$B$61:$B$65</definedName>
    <definedName name="PESI_SM">Dati!$A$61:$A$66</definedName>
    <definedName name="SCELTA">Dati!$D$26:$D$27</definedName>
    <definedName name="SESSO">Dati!$I$25:$I$26</definedName>
    <definedName name="TECHNICOLOR">Dati!$F$26:$F$33</definedName>
    <definedName name="U10_KATA">Dati!$B$9:$B$11</definedName>
    <definedName name="U10_KUMITE">Dati!$E$9:$E$11</definedName>
    <definedName name="U10_KUMITE_NO">Dati!$E$7:$E$8</definedName>
    <definedName name="U12_KATA">Dati!$B$12:$B$14</definedName>
    <definedName name="U12_KUMITE">Dati!$E$14:$E$16</definedName>
    <definedName name="U12_KUMITE_NO">Dati!$E$12:$E$13</definedName>
    <definedName name="U14_KATA">Dati!$B$15:$B$17</definedName>
    <definedName name="U14_KUMITE_NO">Dati!$E$17:$E$18</definedName>
    <definedName name="U6_KATA">Dati!$B$3:$B$5</definedName>
    <definedName name="U6_KUMITE_NO">Dati!$E$3:$E$4</definedName>
    <definedName name="U8_KATA">Dati!$B$6:$B$8</definedName>
    <definedName name="U8_KUMITE_NO">Dati!$E$5:$E$6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6" i="4" l="1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G9" i="5"/>
  <c r="R96" i="4"/>
  <c r="R95" i="4"/>
  <c r="R94" i="4"/>
  <c r="R93" i="4"/>
  <c r="R92" i="4"/>
  <c r="R91" i="4"/>
  <c r="R90" i="4"/>
  <c r="R89" i="4"/>
  <c r="R88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R60" i="4"/>
  <c r="R59" i="4"/>
  <c r="R58" i="4"/>
  <c r="R57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R7" i="4"/>
  <c r="N96" i="1" a="1"/>
  <c r="N96" i="1" s="1"/>
  <c r="N95" i="1" a="1"/>
  <c r="N95" i="1" s="1"/>
  <c r="N94" i="1" a="1"/>
  <c r="N94" i="1" s="1"/>
  <c r="N93" i="1" a="1"/>
  <c r="N93" i="1" s="1"/>
  <c r="N92" i="1" a="1"/>
  <c r="N92" i="1" s="1"/>
  <c r="N91" i="1" a="1"/>
  <c r="N91" i="1" s="1"/>
  <c r="N90" i="1" a="1"/>
  <c r="N90" i="1" s="1"/>
  <c r="N89" i="1" a="1"/>
  <c r="N89" i="1" s="1"/>
  <c r="N88" i="1" a="1"/>
  <c r="N88" i="1" s="1"/>
  <c r="N87" i="1" a="1"/>
  <c r="N87" i="1" s="1"/>
  <c r="N86" i="1" a="1"/>
  <c r="N86" i="1" s="1"/>
  <c r="N85" i="1" a="1"/>
  <c r="N85" i="1" s="1"/>
  <c r="N84" i="1" a="1"/>
  <c r="N84" i="1" s="1"/>
  <c r="N83" i="1" a="1"/>
  <c r="N83" i="1" s="1"/>
  <c r="N82" i="1" a="1"/>
  <c r="N82" i="1" s="1"/>
  <c r="N81" i="1" a="1"/>
  <c r="N81" i="1" s="1"/>
  <c r="N80" i="1" a="1"/>
  <c r="N80" i="1" s="1"/>
  <c r="N79" i="1" a="1"/>
  <c r="N79" i="1" s="1"/>
  <c r="N78" i="1" a="1"/>
  <c r="N78" i="1" s="1"/>
  <c r="N77" i="1" a="1"/>
  <c r="N77" i="1" s="1"/>
  <c r="N76" i="1" a="1"/>
  <c r="N76" i="1" s="1"/>
  <c r="N75" i="1" a="1"/>
  <c r="N75" i="1" s="1"/>
  <c r="N74" i="1" a="1"/>
  <c r="N74" i="1" s="1"/>
  <c r="N73" i="1" a="1"/>
  <c r="N73" i="1" s="1"/>
  <c r="N72" i="1" a="1"/>
  <c r="N72" i="1" s="1"/>
  <c r="N71" i="1" a="1"/>
  <c r="N71" i="1" s="1"/>
  <c r="N70" i="1" a="1"/>
  <c r="N70" i="1" s="1"/>
  <c r="N69" i="1" a="1"/>
  <c r="N69" i="1" s="1"/>
  <c r="N68" i="1" a="1"/>
  <c r="N68" i="1" s="1"/>
  <c r="N67" i="1" a="1"/>
  <c r="N67" i="1" s="1"/>
  <c r="N66" i="1" a="1"/>
  <c r="N66" i="1" s="1"/>
  <c r="N65" i="1" a="1"/>
  <c r="N65" i="1" s="1"/>
  <c r="N64" i="1" a="1"/>
  <c r="N64" i="1" s="1"/>
  <c r="N63" i="1" a="1"/>
  <c r="N63" i="1" s="1"/>
  <c r="N62" i="1" a="1"/>
  <c r="N62" i="1" s="1"/>
  <c r="N61" i="1" a="1"/>
  <c r="N61" i="1" s="1"/>
  <c r="N60" i="1" a="1"/>
  <c r="N60" i="1" s="1"/>
  <c r="N59" i="1" a="1"/>
  <c r="N59" i="1" s="1"/>
  <c r="N58" i="1" a="1"/>
  <c r="N58" i="1" s="1"/>
  <c r="N57" i="1" a="1"/>
  <c r="N57" i="1" s="1"/>
  <c r="N56" i="1" a="1"/>
  <c r="N56" i="1" s="1"/>
  <c r="N55" i="1" a="1"/>
  <c r="N55" i="1" s="1"/>
  <c r="N54" i="1" a="1"/>
  <c r="N54" i="1" s="1"/>
  <c r="N53" i="1" a="1"/>
  <c r="N53" i="1" s="1"/>
  <c r="N52" i="1" a="1"/>
  <c r="N52" i="1" s="1"/>
  <c r="N51" i="1" a="1"/>
  <c r="N51" i="1" s="1"/>
  <c r="N50" i="1" a="1"/>
  <c r="N50" i="1" s="1"/>
  <c r="N49" i="1" a="1"/>
  <c r="N49" i="1" s="1"/>
  <c r="N48" i="1" a="1"/>
  <c r="N48" i="1" s="1"/>
  <c r="N47" i="1" a="1"/>
  <c r="N47" i="1" s="1"/>
  <c r="N46" i="1" a="1"/>
  <c r="N46" i="1" s="1"/>
  <c r="N45" i="1" a="1"/>
  <c r="N45" i="1" s="1"/>
  <c r="N44" i="1" a="1"/>
  <c r="N44" i="1" s="1"/>
  <c r="N43" i="1" a="1"/>
  <c r="N43" i="1" s="1"/>
  <c r="N42" i="1" a="1"/>
  <c r="N42" i="1" s="1"/>
  <c r="N41" i="1" a="1"/>
  <c r="N41" i="1" s="1"/>
  <c r="N40" i="1" a="1"/>
  <c r="N40" i="1" s="1"/>
  <c r="N39" i="1" a="1"/>
  <c r="N39" i="1" s="1"/>
  <c r="N38" i="1" a="1"/>
  <c r="N38" i="1" s="1"/>
  <c r="N37" i="1" a="1"/>
  <c r="N37" i="1" s="1"/>
  <c r="N36" i="1" a="1"/>
  <c r="N36" i="1" s="1"/>
  <c r="N35" i="1" a="1"/>
  <c r="N35" i="1" s="1"/>
  <c r="N34" i="1" a="1"/>
  <c r="N34" i="1" s="1"/>
  <c r="N33" i="1" a="1"/>
  <c r="N33" i="1" s="1"/>
  <c r="N32" i="1" a="1"/>
  <c r="N32" i="1" s="1"/>
  <c r="N31" i="1" a="1"/>
  <c r="N31" i="1" s="1"/>
  <c r="N30" i="1" a="1"/>
  <c r="N30" i="1" s="1"/>
  <c r="N29" i="1" a="1"/>
  <c r="N29" i="1" s="1"/>
  <c r="N28" i="1" a="1"/>
  <c r="N28" i="1" s="1"/>
  <c r="N27" i="1" a="1"/>
  <c r="N27" i="1" s="1"/>
  <c r="N26" i="1" a="1"/>
  <c r="N26" i="1" s="1"/>
  <c r="N25" i="1" a="1"/>
  <c r="N25" i="1" s="1"/>
  <c r="N24" i="1" a="1"/>
  <c r="N24" i="1" s="1"/>
  <c r="N23" i="1" a="1"/>
  <c r="N23" i="1" s="1"/>
  <c r="N22" i="1" a="1"/>
  <c r="N22" i="1" s="1"/>
  <c r="N21" i="1" a="1"/>
  <c r="N21" i="1" s="1"/>
  <c r="N20" i="1" a="1"/>
  <c r="N20" i="1" s="1"/>
  <c r="N19" i="1" a="1"/>
  <c r="N19" i="1" s="1"/>
  <c r="N18" i="1" a="1"/>
  <c r="N18" i="1" s="1"/>
  <c r="N17" i="1" a="1"/>
  <c r="N17" i="1" s="1"/>
  <c r="N16" i="1" a="1"/>
  <c r="N16" i="1" s="1"/>
  <c r="N15" i="1" a="1"/>
  <c r="N15" i="1" s="1"/>
  <c r="N14" i="1" a="1"/>
  <c r="N14" i="1" s="1"/>
  <c r="N13" i="1" a="1"/>
  <c r="N13" i="1" s="1"/>
  <c r="N12" i="1" a="1"/>
  <c r="N12" i="1" s="1"/>
  <c r="N11" i="1" a="1"/>
  <c r="N11" i="1" s="1"/>
  <c r="N10" i="1" a="1"/>
  <c r="N10" i="1" s="1"/>
  <c r="N9" i="1" a="1"/>
  <c r="N9" i="1" s="1"/>
  <c r="N8" i="1" a="1"/>
  <c r="N8" i="1" s="1"/>
  <c r="N7" i="1" a="1"/>
  <c r="N7" i="1" s="1"/>
  <c r="M96" i="1" a="1"/>
  <c r="M96" i="1" s="1"/>
  <c r="M95" i="1" a="1"/>
  <c r="M95" i="1" s="1"/>
  <c r="M94" i="1" a="1"/>
  <c r="M94" i="1" s="1"/>
  <c r="M93" i="1" a="1"/>
  <c r="M93" i="1" s="1"/>
  <c r="M92" i="1" a="1"/>
  <c r="M92" i="1" s="1"/>
  <c r="M91" i="1" a="1"/>
  <c r="M91" i="1" s="1"/>
  <c r="M90" i="1" a="1"/>
  <c r="M90" i="1" s="1"/>
  <c r="M89" i="1" a="1"/>
  <c r="M89" i="1" s="1"/>
  <c r="M88" i="1" a="1"/>
  <c r="M88" i="1" s="1"/>
  <c r="M87" i="1" a="1"/>
  <c r="M87" i="1" s="1"/>
  <c r="M86" i="1" a="1"/>
  <c r="M86" i="1" s="1"/>
  <c r="M85" i="1" a="1"/>
  <c r="M85" i="1" s="1"/>
  <c r="M84" i="1" a="1"/>
  <c r="M84" i="1" s="1"/>
  <c r="M83" i="1" a="1"/>
  <c r="M83" i="1" s="1"/>
  <c r="M82" i="1" a="1"/>
  <c r="M82" i="1" s="1"/>
  <c r="M81" i="1" a="1"/>
  <c r="M81" i="1" s="1"/>
  <c r="M80" i="1" a="1"/>
  <c r="M80" i="1" s="1"/>
  <c r="M79" i="1" a="1"/>
  <c r="M79" i="1" s="1"/>
  <c r="M78" i="1" a="1"/>
  <c r="M78" i="1" s="1"/>
  <c r="M77" i="1" a="1"/>
  <c r="M77" i="1" s="1"/>
  <c r="M76" i="1" a="1"/>
  <c r="M76" i="1" s="1"/>
  <c r="M75" i="1" a="1"/>
  <c r="M75" i="1" s="1"/>
  <c r="M74" i="1" a="1"/>
  <c r="M74" i="1" s="1"/>
  <c r="M73" i="1" a="1"/>
  <c r="M73" i="1" s="1"/>
  <c r="M72" i="1" a="1"/>
  <c r="M72" i="1" s="1"/>
  <c r="M71" i="1" a="1"/>
  <c r="M71" i="1" s="1"/>
  <c r="M70" i="1" a="1"/>
  <c r="M70" i="1" s="1"/>
  <c r="M69" i="1" a="1"/>
  <c r="M69" i="1" s="1"/>
  <c r="M68" i="1" a="1"/>
  <c r="M68" i="1" s="1"/>
  <c r="M67" i="1" a="1"/>
  <c r="M67" i="1" s="1"/>
  <c r="M66" i="1" a="1"/>
  <c r="M66" i="1" s="1"/>
  <c r="M65" i="1" a="1"/>
  <c r="M65" i="1" s="1"/>
  <c r="M64" i="1" a="1"/>
  <c r="M64" i="1" s="1"/>
  <c r="M63" i="1" a="1"/>
  <c r="M63" i="1" s="1"/>
  <c r="M62" i="1" a="1"/>
  <c r="M62" i="1" s="1"/>
  <c r="M61" i="1" a="1"/>
  <c r="M61" i="1" s="1"/>
  <c r="M60" i="1" a="1"/>
  <c r="M60" i="1" s="1"/>
  <c r="M59" i="1" a="1"/>
  <c r="M59" i="1" s="1"/>
  <c r="M58" i="1" a="1"/>
  <c r="M58" i="1" s="1"/>
  <c r="M57" i="1" a="1"/>
  <c r="M57" i="1" s="1"/>
  <c r="M56" i="1" a="1"/>
  <c r="M56" i="1" s="1"/>
  <c r="M55" i="1" a="1"/>
  <c r="M55" i="1" s="1"/>
  <c r="M54" i="1" a="1"/>
  <c r="M54" i="1" s="1"/>
  <c r="M53" i="1" a="1"/>
  <c r="M53" i="1" s="1"/>
  <c r="M52" i="1" a="1"/>
  <c r="M52" i="1" s="1"/>
  <c r="M51" i="1" a="1"/>
  <c r="M51" i="1" s="1"/>
  <c r="M50" i="1" a="1"/>
  <c r="M50" i="1" s="1"/>
  <c r="M49" i="1" a="1"/>
  <c r="M49" i="1" s="1"/>
  <c r="M48" i="1" a="1"/>
  <c r="M48" i="1" s="1"/>
  <c r="M47" i="1" a="1"/>
  <c r="M47" i="1" s="1"/>
  <c r="M46" i="1" a="1"/>
  <c r="M46" i="1" s="1"/>
  <c r="M45" i="1" a="1"/>
  <c r="M45" i="1" s="1"/>
  <c r="M44" i="1" a="1"/>
  <c r="M44" i="1" s="1"/>
  <c r="M43" i="1" a="1"/>
  <c r="M43" i="1" s="1"/>
  <c r="M42" i="1" a="1"/>
  <c r="M42" i="1" s="1"/>
  <c r="M41" i="1" a="1"/>
  <c r="M41" i="1" s="1"/>
  <c r="M40" i="1" a="1"/>
  <c r="M40" i="1" s="1"/>
  <c r="M39" i="1" a="1"/>
  <c r="M39" i="1" s="1"/>
  <c r="M38" i="1" a="1"/>
  <c r="M38" i="1" s="1"/>
  <c r="M37" i="1" a="1"/>
  <c r="M37" i="1" s="1"/>
  <c r="M36" i="1" a="1"/>
  <c r="M36" i="1" s="1"/>
  <c r="M35" i="1" a="1"/>
  <c r="M35" i="1" s="1"/>
  <c r="M34" i="1" a="1"/>
  <c r="M34" i="1" s="1"/>
  <c r="M33" i="1" a="1"/>
  <c r="M33" i="1" s="1"/>
  <c r="M32" i="1" a="1"/>
  <c r="M32" i="1" s="1"/>
  <c r="M31" i="1" a="1"/>
  <c r="M31" i="1" s="1"/>
  <c r="M30" i="1" a="1"/>
  <c r="M30" i="1" s="1"/>
  <c r="M29" i="1" a="1"/>
  <c r="M29" i="1" s="1"/>
  <c r="M28" i="1" a="1"/>
  <c r="M28" i="1" s="1"/>
  <c r="M27" i="1" a="1"/>
  <c r="M27" i="1" s="1"/>
  <c r="M26" i="1" a="1"/>
  <c r="M26" i="1" s="1"/>
  <c r="M25" i="1" a="1"/>
  <c r="M25" i="1" s="1"/>
  <c r="M24" i="1" a="1"/>
  <c r="M24" i="1" s="1"/>
  <c r="M23" i="1" a="1"/>
  <c r="M23" i="1" s="1"/>
  <c r="M22" i="1" a="1"/>
  <c r="M22" i="1" s="1"/>
  <c r="M21" i="1" a="1"/>
  <c r="M21" i="1" s="1"/>
  <c r="M20" i="1" a="1"/>
  <c r="M20" i="1" s="1"/>
  <c r="M19" i="1" a="1"/>
  <c r="M19" i="1" s="1"/>
  <c r="M18" i="1" a="1"/>
  <c r="M18" i="1" s="1"/>
  <c r="M17" i="1" a="1"/>
  <c r="M17" i="1" s="1"/>
  <c r="M16" i="1" a="1"/>
  <c r="M16" i="1" s="1"/>
  <c r="M15" i="1" a="1"/>
  <c r="M15" i="1" s="1"/>
  <c r="M14" i="1" a="1"/>
  <c r="M14" i="1" s="1"/>
  <c r="M13" i="1" a="1"/>
  <c r="M13" i="1" s="1"/>
  <c r="M12" i="1" a="1"/>
  <c r="M12" i="1" s="1"/>
  <c r="M11" i="1" a="1"/>
  <c r="M11" i="1" s="1"/>
  <c r="M10" i="1" a="1"/>
  <c r="M10" i="1" s="1"/>
  <c r="M9" i="1" a="1"/>
  <c r="M9" i="1" s="1"/>
  <c r="M8" i="1" a="1"/>
  <c r="M8" i="1" s="1"/>
  <c r="M7" i="1" a="1"/>
  <c r="M7" i="1" s="1"/>
  <c r="P72" i="4" a="1"/>
  <c r="P48" i="4" a="1"/>
  <c r="P36" i="4" a="1"/>
  <c r="P24" i="4" a="1"/>
  <c r="P12" i="4" a="1"/>
  <c r="P49" i="4" a="1"/>
  <c r="P96" i="4" a="1"/>
  <c r="P90" i="4" a="1"/>
  <c r="P84" i="4" a="1"/>
  <c r="P78" i="4" a="1"/>
  <c r="P66" i="4" a="1"/>
  <c r="P60" i="4" a="1"/>
  <c r="P54" i="4" a="1"/>
  <c r="P42" i="4" a="1"/>
  <c r="P30" i="4" a="1"/>
  <c r="P18" i="4" a="1"/>
  <c r="P37" i="4" a="1"/>
  <c r="P65" i="4" a="1"/>
  <c r="P35" i="4" a="1"/>
  <c r="P17" i="4" a="1"/>
  <c r="P79" i="4" a="1"/>
  <c r="P95" i="4" a="1"/>
  <c r="P89" i="4" a="1"/>
  <c r="P83" i="4" a="1"/>
  <c r="P77" i="4" a="1"/>
  <c r="P71" i="4" a="1"/>
  <c r="P59" i="4" a="1"/>
  <c r="P53" i="4" a="1"/>
  <c r="P47" i="4" a="1"/>
  <c r="P41" i="4" a="1"/>
  <c r="P29" i="4" a="1"/>
  <c r="P23" i="4" a="1"/>
  <c r="P11" i="4" a="1"/>
  <c r="P61" i="4" a="1"/>
  <c r="P25" i="4" a="1"/>
  <c r="P58" i="4" a="1"/>
  <c r="P28" i="4" a="1"/>
  <c r="P16" i="4" a="1"/>
  <c r="P91" i="4" a="1"/>
  <c r="P94" i="4" a="1"/>
  <c r="P88" i="4" a="1"/>
  <c r="P82" i="4" a="1"/>
  <c r="P76" i="4" a="1"/>
  <c r="P70" i="4" a="1"/>
  <c r="P64" i="4" a="1"/>
  <c r="P52" i="4" a="1"/>
  <c r="P46" i="4" a="1"/>
  <c r="P40" i="4" a="1"/>
  <c r="P34" i="4" a="1"/>
  <c r="P22" i="4" a="1"/>
  <c r="P10" i="4" a="1"/>
  <c r="P85" i="4" a="1"/>
  <c r="P31" i="4" a="1"/>
  <c r="P69" i="4" a="1"/>
  <c r="P45" i="4" a="1"/>
  <c r="P33" i="4" a="1"/>
  <c r="P21" i="4" a="1"/>
  <c r="P9" i="4" a="1"/>
  <c r="P73" i="4" a="1"/>
  <c r="P19" i="4" a="1"/>
  <c r="P93" i="4" a="1"/>
  <c r="P87" i="4" a="1"/>
  <c r="P81" i="4" a="1"/>
  <c r="P75" i="4" a="1"/>
  <c r="P63" i="4" a="1"/>
  <c r="P57" i="4" a="1"/>
  <c r="P51" i="4" a="1"/>
  <c r="P39" i="4" a="1"/>
  <c r="P27" i="4" a="1"/>
  <c r="P15" i="4" a="1"/>
  <c r="P43" i="4" a="1"/>
  <c r="P62" i="4" a="1"/>
  <c r="P44" i="4" a="1"/>
  <c r="P32" i="4" a="1"/>
  <c r="P20" i="4" a="1"/>
  <c r="P8" i="4" a="1"/>
  <c r="P67" i="4" a="1"/>
  <c r="P13" i="4" a="1"/>
  <c r="P92" i="4" a="1"/>
  <c r="P86" i="4" a="1"/>
  <c r="P80" i="4" a="1"/>
  <c r="P74" i="4" a="1"/>
  <c r="P68" i="4" a="1"/>
  <c r="P56" i="4" a="1"/>
  <c r="P50" i="4" a="1"/>
  <c r="P38" i="4" a="1"/>
  <c r="P26" i="4" a="1"/>
  <c r="P14" i="4" a="1"/>
  <c r="P55" i="4" a="1"/>
  <c r="P7" i="4" a="1"/>
  <c r="Q60" i="1" a="1"/>
  <c r="Q30" i="1" a="1"/>
  <c r="Q18" i="1" a="1"/>
  <c r="Q35" i="1" a="1"/>
  <c r="Q96" i="1" a="1"/>
  <c r="Q90" i="1" a="1"/>
  <c r="Q84" i="1" a="1"/>
  <c r="Q78" i="1" a="1"/>
  <c r="Q72" i="1" a="1"/>
  <c r="Q66" i="1" a="1"/>
  <c r="Q54" i="1" a="1"/>
  <c r="Q48" i="1" a="1"/>
  <c r="Q42" i="1" a="1"/>
  <c r="Q36" i="1" a="1"/>
  <c r="Q24" i="1" a="1"/>
  <c r="Q12" i="1" a="1"/>
  <c r="Q29" i="1" a="1"/>
  <c r="Q89" i="1" a="1"/>
  <c r="Q83" i="1" a="1"/>
  <c r="Q71" i="1" a="1"/>
  <c r="Q65" i="1" a="1"/>
  <c r="Q53" i="1" a="1"/>
  <c r="Q41" i="1" a="1"/>
  <c r="Q23" i="1" a="1"/>
  <c r="Q11" i="1" a="1"/>
  <c r="Q95" i="1" a="1"/>
  <c r="Q77" i="1" a="1"/>
  <c r="Q59" i="1" a="1"/>
  <c r="Q47" i="1" a="1"/>
  <c r="Q17" i="1" a="1"/>
  <c r="Q58" i="1" a="1"/>
  <c r="Q34" i="1" a="1"/>
  <c r="Q22" i="1" a="1"/>
  <c r="Q81" i="1" a="1"/>
  <c r="Q57" i="1" a="1"/>
  <c r="Q45" i="1" a="1"/>
  <c r="Q27" i="1" a="1"/>
  <c r="Q9" i="1" a="1"/>
  <c r="Q94" i="1" a="1"/>
  <c r="Q88" i="1" a="1"/>
  <c r="Q82" i="1" a="1"/>
  <c r="Q76" i="1" a="1"/>
  <c r="Q70" i="1" a="1"/>
  <c r="Q64" i="1" a="1"/>
  <c r="Q52" i="1" a="1"/>
  <c r="Q46" i="1" a="1"/>
  <c r="Q40" i="1" a="1"/>
  <c r="Q28" i="1" a="1"/>
  <c r="Q16" i="1" a="1"/>
  <c r="Q10" i="1" a="1"/>
  <c r="Q69" i="1" a="1"/>
  <c r="Q51" i="1" a="1"/>
  <c r="Q33" i="1" a="1"/>
  <c r="Q21" i="1" a="1"/>
  <c r="Q93" i="1" a="1"/>
  <c r="Q87" i="1" a="1"/>
  <c r="Q75" i="1" a="1"/>
  <c r="Q63" i="1" a="1"/>
  <c r="Q39" i="1" a="1"/>
  <c r="Q15" i="1" a="1"/>
  <c r="Q86" i="1" a="1"/>
  <c r="Q68" i="1" a="1"/>
  <c r="Q56" i="1" a="1"/>
  <c r="Q38" i="1" a="1"/>
  <c r="Q26" i="1" a="1"/>
  <c r="Q14" i="1" a="1"/>
  <c r="Q25" i="1" a="1"/>
  <c r="Q92" i="1" a="1"/>
  <c r="Q80" i="1" a="1"/>
  <c r="Q74" i="1" a="1"/>
  <c r="Q62" i="1" a="1"/>
  <c r="Q50" i="1" a="1"/>
  <c r="Q44" i="1" a="1"/>
  <c r="Q32" i="1" a="1"/>
  <c r="Q20" i="1" a="1"/>
  <c r="Q8" i="1" a="1"/>
  <c r="Q31" i="1" a="1"/>
  <c r="Q13" i="1" a="1"/>
  <c r="Q91" i="1" a="1"/>
  <c r="Q85" i="1" a="1"/>
  <c r="Q79" i="1" a="1"/>
  <c r="Q73" i="1" a="1"/>
  <c r="Q67" i="1" a="1"/>
  <c r="Q61" i="1" a="1"/>
  <c r="Q55" i="1" a="1"/>
  <c r="Q49" i="1" a="1"/>
  <c r="Q43" i="1" a="1"/>
  <c r="Q37" i="1" a="1"/>
  <c r="Q19" i="1" a="1"/>
  <c r="Q7" i="1" a="1"/>
  <c r="P55" i="4" l="1"/>
  <c r="P14" i="4"/>
  <c r="P26" i="4"/>
  <c r="P38" i="4"/>
  <c r="P50" i="4"/>
  <c r="P56" i="4"/>
  <c r="P68" i="4"/>
  <c r="P74" i="4"/>
  <c r="P80" i="4"/>
  <c r="P86" i="4"/>
  <c r="P92" i="4"/>
  <c r="P13" i="4"/>
  <c r="P67" i="4"/>
  <c r="P8" i="4"/>
  <c r="P20" i="4"/>
  <c r="P32" i="4"/>
  <c r="P44" i="4"/>
  <c r="P62" i="4"/>
  <c r="P43" i="4"/>
  <c r="P15" i="4"/>
  <c r="P27" i="4"/>
  <c r="P39" i="4"/>
  <c r="P51" i="4"/>
  <c r="P57" i="4"/>
  <c r="P63" i="4"/>
  <c r="P75" i="4"/>
  <c r="P81" i="4"/>
  <c r="P87" i="4"/>
  <c r="P93" i="4"/>
  <c r="P19" i="4"/>
  <c r="P73" i="4"/>
  <c r="P9" i="4"/>
  <c r="P21" i="4"/>
  <c r="P33" i="4"/>
  <c r="P45" i="4"/>
  <c r="P69" i="4"/>
  <c r="P31" i="4"/>
  <c r="P85" i="4"/>
  <c r="P10" i="4"/>
  <c r="P22" i="4"/>
  <c r="P34" i="4"/>
  <c r="P40" i="4"/>
  <c r="P46" i="4"/>
  <c r="P52" i="4"/>
  <c r="P64" i="4"/>
  <c r="P70" i="4"/>
  <c r="P76" i="4"/>
  <c r="P82" i="4"/>
  <c r="P88" i="4"/>
  <c r="P94" i="4"/>
  <c r="P91" i="4"/>
  <c r="P16" i="4"/>
  <c r="P28" i="4"/>
  <c r="P58" i="4"/>
  <c r="P25" i="4"/>
  <c r="P61" i="4"/>
  <c r="P11" i="4"/>
  <c r="P23" i="4"/>
  <c r="P29" i="4"/>
  <c r="P41" i="4"/>
  <c r="P47" i="4"/>
  <c r="P53" i="4"/>
  <c r="P59" i="4"/>
  <c r="P71" i="4"/>
  <c r="P77" i="4"/>
  <c r="P83" i="4"/>
  <c r="P89" i="4"/>
  <c r="P95" i="4"/>
  <c r="P79" i="4"/>
  <c r="P17" i="4"/>
  <c r="P35" i="4"/>
  <c r="P65" i="4"/>
  <c r="P37" i="4"/>
  <c r="P18" i="4"/>
  <c r="P30" i="4"/>
  <c r="P42" i="4"/>
  <c r="P54" i="4"/>
  <c r="P60" i="4"/>
  <c r="P66" i="4"/>
  <c r="P78" i="4"/>
  <c r="P84" i="4"/>
  <c r="P90" i="4"/>
  <c r="P96" i="4"/>
  <c r="P49" i="4"/>
  <c r="P12" i="4"/>
  <c r="P24" i="4"/>
  <c r="P36" i="4"/>
  <c r="P48" i="4"/>
  <c r="P72" i="4"/>
  <c r="P7" i="4"/>
  <c r="Q19" i="1"/>
  <c r="Q37" i="1"/>
  <c r="Q43" i="1"/>
  <c r="Q49" i="1"/>
  <c r="Q55" i="1"/>
  <c r="Q61" i="1"/>
  <c r="Q67" i="1"/>
  <c r="Q73" i="1"/>
  <c r="Q79" i="1"/>
  <c r="Q85" i="1"/>
  <c r="Q91" i="1"/>
  <c r="Q13" i="1"/>
  <c r="Q31" i="1"/>
  <c r="Q8" i="1"/>
  <c r="Q20" i="1"/>
  <c r="Q32" i="1"/>
  <c r="Q44" i="1"/>
  <c r="Q50" i="1"/>
  <c r="Q62" i="1"/>
  <c r="Q74" i="1"/>
  <c r="Q80" i="1"/>
  <c r="Q92" i="1"/>
  <c r="Q25" i="1"/>
  <c r="Q14" i="1"/>
  <c r="Q26" i="1"/>
  <c r="Q38" i="1"/>
  <c r="Q56" i="1"/>
  <c r="Q68" i="1"/>
  <c r="Q86" i="1"/>
  <c r="Q15" i="1"/>
  <c r="Q39" i="1"/>
  <c r="Q63" i="1"/>
  <c r="Q75" i="1"/>
  <c r="Q87" i="1"/>
  <c r="Q93" i="1"/>
  <c r="Q21" i="1"/>
  <c r="Q33" i="1"/>
  <c r="Q51" i="1"/>
  <c r="Q69" i="1"/>
  <c r="Q10" i="1"/>
  <c r="Q16" i="1"/>
  <c r="Q28" i="1"/>
  <c r="Q40" i="1"/>
  <c r="Q46" i="1"/>
  <c r="Q52" i="1"/>
  <c r="Q64" i="1"/>
  <c r="Q70" i="1"/>
  <c r="Q76" i="1"/>
  <c r="Q82" i="1"/>
  <c r="Q88" i="1"/>
  <c r="Q94" i="1"/>
  <c r="Q9" i="1"/>
  <c r="Q27" i="1"/>
  <c r="Q45" i="1"/>
  <c r="Q57" i="1"/>
  <c r="Q81" i="1"/>
  <c r="Q22" i="1"/>
  <c r="Q34" i="1"/>
  <c r="Q58" i="1"/>
  <c r="Q17" i="1"/>
  <c r="Q47" i="1"/>
  <c r="Q59" i="1"/>
  <c r="Q77" i="1"/>
  <c r="Q95" i="1"/>
  <c r="Q11" i="1"/>
  <c r="Q23" i="1"/>
  <c r="Q41" i="1"/>
  <c r="Q53" i="1"/>
  <c r="Q65" i="1"/>
  <c r="Q71" i="1"/>
  <c r="Q83" i="1"/>
  <c r="Q89" i="1"/>
  <c r="Q29" i="1"/>
  <c r="Q12" i="1"/>
  <c r="Q24" i="1"/>
  <c r="Q36" i="1"/>
  <c r="Q42" i="1"/>
  <c r="Q48" i="1"/>
  <c r="Q54" i="1"/>
  <c r="Q66" i="1"/>
  <c r="Q72" i="1"/>
  <c r="Q78" i="1"/>
  <c r="Q84" i="1"/>
  <c r="Q90" i="1"/>
  <c r="Q96" i="1"/>
  <c r="Q35" i="1"/>
  <c r="Q18" i="1"/>
  <c r="Q30" i="1"/>
  <c r="Q60" i="1"/>
  <c r="Q7" i="1"/>
  <c r="M7" i="4"/>
  <c r="H9" i="5"/>
  <c r="B96" i="4" a="1"/>
  <c r="B96" i="4" s="1"/>
  <c r="B95" i="4" a="1"/>
  <c r="B95" i="4" s="1"/>
  <c r="B94" i="4" a="1"/>
  <c r="B94" i="4" s="1"/>
  <c r="B93" i="4" a="1"/>
  <c r="B93" i="4" s="1"/>
  <c r="B92" i="4" a="1"/>
  <c r="B92" i="4" s="1"/>
  <c r="B91" i="4" a="1"/>
  <c r="B91" i="4" s="1"/>
  <c r="B90" i="4" a="1"/>
  <c r="B90" i="4" s="1"/>
  <c r="B89" i="4" a="1"/>
  <c r="B89" i="4" s="1"/>
  <c r="B88" i="4" a="1"/>
  <c r="B88" i="4" s="1"/>
  <c r="B87" i="4" a="1"/>
  <c r="B87" i="4" s="1"/>
  <c r="B86" i="4" a="1"/>
  <c r="B86" i="4" s="1"/>
  <c r="B85" i="4" a="1"/>
  <c r="B85" i="4" s="1"/>
  <c r="B84" i="4" a="1"/>
  <c r="B84" i="4" s="1"/>
  <c r="B83" i="4" a="1"/>
  <c r="B83" i="4" s="1"/>
  <c r="B82" i="4" a="1"/>
  <c r="B82" i="4" s="1"/>
  <c r="B81" i="4" a="1"/>
  <c r="B81" i="4" s="1"/>
  <c r="B80" i="4" a="1"/>
  <c r="B80" i="4" s="1"/>
  <c r="B79" i="4" a="1"/>
  <c r="B79" i="4" s="1"/>
  <c r="B78" i="4" a="1"/>
  <c r="B78" i="4" s="1"/>
  <c r="B77" i="4" a="1"/>
  <c r="B77" i="4" s="1"/>
  <c r="B76" i="4" a="1"/>
  <c r="B76" i="4" s="1"/>
  <c r="B75" i="4" a="1"/>
  <c r="B75" i="4" s="1"/>
  <c r="B74" i="4" a="1"/>
  <c r="B74" i="4" s="1"/>
  <c r="B73" i="4" a="1"/>
  <c r="B73" i="4" s="1"/>
  <c r="B72" i="4" a="1"/>
  <c r="B72" i="4" s="1"/>
  <c r="B71" i="4" a="1"/>
  <c r="B71" i="4" s="1"/>
  <c r="B70" i="4" a="1"/>
  <c r="B70" i="4" s="1"/>
  <c r="B69" i="4" a="1"/>
  <c r="B69" i="4" s="1"/>
  <c r="B68" i="4" a="1"/>
  <c r="B68" i="4" s="1"/>
  <c r="B67" i="4" a="1"/>
  <c r="B67" i="4" s="1"/>
  <c r="B66" i="4" a="1"/>
  <c r="B66" i="4" s="1"/>
  <c r="B65" i="4" a="1"/>
  <c r="B65" i="4" s="1"/>
  <c r="B64" i="4" a="1"/>
  <c r="B64" i="4" s="1"/>
  <c r="B63" i="4" a="1"/>
  <c r="B63" i="4" s="1"/>
  <c r="B62" i="4" a="1"/>
  <c r="B62" i="4" s="1"/>
  <c r="B61" i="4" a="1"/>
  <c r="B61" i="4" s="1"/>
  <c r="B60" i="4" a="1"/>
  <c r="B60" i="4" s="1"/>
  <c r="B59" i="4" a="1"/>
  <c r="B59" i="4" s="1"/>
  <c r="B58" i="4" a="1"/>
  <c r="B58" i="4" s="1"/>
  <c r="B57" i="4" a="1"/>
  <c r="B57" i="4" s="1"/>
  <c r="B56" i="4" a="1"/>
  <c r="B56" i="4" s="1"/>
  <c r="B55" i="4" a="1"/>
  <c r="B55" i="4" s="1"/>
  <c r="B54" i="4" a="1"/>
  <c r="B54" i="4" s="1"/>
  <c r="B53" i="4" a="1"/>
  <c r="B53" i="4" s="1"/>
  <c r="B52" i="4" a="1"/>
  <c r="B52" i="4" s="1"/>
  <c r="B51" i="4" a="1"/>
  <c r="B51" i="4" s="1"/>
  <c r="B50" i="4" a="1"/>
  <c r="B50" i="4" s="1"/>
  <c r="B49" i="4" a="1"/>
  <c r="B49" i="4" s="1"/>
  <c r="B48" i="4" a="1"/>
  <c r="B48" i="4" s="1"/>
  <c r="B47" i="4" a="1"/>
  <c r="B47" i="4" s="1"/>
  <c r="B46" i="4" a="1"/>
  <c r="B46" i="4" s="1"/>
  <c r="B45" i="4" a="1"/>
  <c r="B45" i="4" s="1"/>
  <c r="B44" i="4" a="1"/>
  <c r="B44" i="4" s="1"/>
  <c r="B43" i="4" a="1"/>
  <c r="B43" i="4" s="1"/>
  <c r="B42" i="4" a="1"/>
  <c r="B42" i="4" s="1"/>
  <c r="B41" i="4" a="1"/>
  <c r="B41" i="4" s="1"/>
  <c r="B40" i="4" a="1"/>
  <c r="B40" i="4" s="1"/>
  <c r="B39" i="4" a="1"/>
  <c r="B39" i="4" s="1"/>
  <c r="B38" i="4" a="1"/>
  <c r="B38" i="4" s="1"/>
  <c r="B37" i="4" a="1"/>
  <c r="B37" i="4" s="1"/>
  <c r="B36" i="4" a="1"/>
  <c r="B36" i="4" s="1"/>
  <c r="B35" i="4" a="1"/>
  <c r="B35" i="4" s="1"/>
  <c r="B34" i="4" a="1"/>
  <c r="B34" i="4" s="1"/>
  <c r="B33" i="4" a="1"/>
  <c r="B33" i="4" s="1"/>
  <c r="B32" i="4" a="1"/>
  <c r="B32" i="4" s="1"/>
  <c r="B31" i="4" a="1"/>
  <c r="B31" i="4" s="1"/>
  <c r="B30" i="4" a="1"/>
  <c r="B30" i="4" s="1"/>
  <c r="B29" i="4" a="1"/>
  <c r="B29" i="4" s="1"/>
  <c r="B28" i="4" a="1"/>
  <c r="B28" i="4" s="1"/>
  <c r="B27" i="4" a="1"/>
  <c r="B27" i="4" s="1"/>
  <c r="B26" i="4" a="1"/>
  <c r="B26" i="4" s="1"/>
  <c r="B25" i="4" a="1"/>
  <c r="B25" i="4" s="1"/>
  <c r="B24" i="4" a="1"/>
  <c r="B24" i="4" s="1"/>
  <c r="B23" i="4" a="1"/>
  <c r="B23" i="4" s="1"/>
  <c r="B22" i="4" a="1"/>
  <c r="B22" i="4" s="1"/>
  <c r="B21" i="4" a="1"/>
  <c r="B21" i="4" s="1"/>
  <c r="B20" i="4" a="1"/>
  <c r="B20" i="4" s="1"/>
  <c r="B19" i="4" a="1"/>
  <c r="B19" i="4" s="1"/>
  <c r="B18" i="4" a="1"/>
  <c r="B18" i="4" s="1"/>
  <c r="B17" i="4" a="1"/>
  <c r="B17" i="4" s="1"/>
  <c r="B16" i="4" a="1"/>
  <c r="B16" i="4" s="1"/>
  <c r="B15" i="4" a="1"/>
  <c r="B15" i="4" s="1"/>
  <c r="B14" i="4" a="1"/>
  <c r="B14" i="4" s="1"/>
  <c r="B13" i="4" a="1"/>
  <c r="B13" i="4" s="1"/>
  <c r="B12" i="4" a="1"/>
  <c r="B12" i="4" s="1"/>
  <c r="B11" i="4" a="1"/>
  <c r="B11" i="4" s="1"/>
  <c r="B10" i="4" a="1"/>
  <c r="B10" i="4" s="1"/>
  <c r="B9" i="4" a="1"/>
  <c r="B9" i="4" s="1"/>
  <c r="B8" i="4" a="1"/>
  <c r="B8" i="4" s="1"/>
  <c r="B7" i="4" a="1"/>
  <c r="B7" i="4" s="1"/>
  <c r="B96" i="1" a="1"/>
  <c r="B96" i="1" s="1"/>
  <c r="B95" i="1" a="1"/>
  <c r="B95" i="1" s="1"/>
  <c r="B94" i="1" a="1"/>
  <c r="B94" i="1" s="1"/>
  <c r="B93" i="1" a="1"/>
  <c r="B93" i="1" s="1"/>
  <c r="B92" i="1" a="1"/>
  <c r="B92" i="1" s="1"/>
  <c r="B91" i="1" a="1"/>
  <c r="B91" i="1" s="1"/>
  <c r="B90" i="1" a="1"/>
  <c r="B90" i="1" s="1"/>
  <c r="B89" i="1" a="1"/>
  <c r="B89" i="1" s="1"/>
  <c r="B88" i="1" a="1"/>
  <c r="B88" i="1" s="1"/>
  <c r="B87" i="1" a="1"/>
  <c r="B87" i="1" s="1"/>
  <c r="B86" i="1" a="1"/>
  <c r="B86" i="1" s="1"/>
  <c r="B85" i="1" a="1"/>
  <c r="B85" i="1" s="1"/>
  <c r="B84" i="1" a="1"/>
  <c r="B84" i="1" s="1"/>
  <c r="B83" i="1" a="1"/>
  <c r="B83" i="1" s="1"/>
  <c r="B82" i="1" a="1"/>
  <c r="B82" i="1" s="1"/>
  <c r="B81" i="1" a="1"/>
  <c r="B81" i="1" s="1"/>
  <c r="B80" i="1" a="1"/>
  <c r="B80" i="1" s="1"/>
  <c r="B79" i="1" a="1"/>
  <c r="B79" i="1" s="1"/>
  <c r="B78" i="1" a="1"/>
  <c r="B78" i="1" s="1"/>
  <c r="B77" i="1" a="1"/>
  <c r="B77" i="1" s="1"/>
  <c r="B76" i="1" a="1"/>
  <c r="B76" i="1" s="1"/>
  <c r="B75" i="1" a="1"/>
  <c r="B75" i="1" s="1"/>
  <c r="B74" i="1" a="1"/>
  <c r="B74" i="1" s="1"/>
  <c r="B73" i="1" a="1"/>
  <c r="B73" i="1" s="1"/>
  <c r="B72" i="1" a="1"/>
  <c r="B72" i="1" s="1"/>
  <c r="B71" i="1" a="1"/>
  <c r="B71" i="1" s="1"/>
  <c r="B70" i="1" a="1"/>
  <c r="B70" i="1" s="1"/>
  <c r="B69" i="1" a="1"/>
  <c r="B69" i="1" s="1"/>
  <c r="B68" i="1" a="1"/>
  <c r="B68" i="1" s="1"/>
  <c r="B67" i="1" a="1"/>
  <c r="B67" i="1" s="1"/>
  <c r="B66" i="1" a="1"/>
  <c r="B66" i="1" s="1"/>
  <c r="B65" i="1" a="1"/>
  <c r="B65" i="1" s="1"/>
  <c r="B64" i="1" a="1"/>
  <c r="B64" i="1" s="1"/>
  <c r="B63" i="1" a="1"/>
  <c r="B63" i="1" s="1"/>
  <c r="B62" i="1" a="1"/>
  <c r="B62" i="1" s="1"/>
  <c r="B61" i="1" a="1"/>
  <c r="B61" i="1" s="1"/>
  <c r="B60" i="1" a="1"/>
  <c r="B60" i="1" s="1"/>
  <c r="B59" i="1" a="1"/>
  <c r="B59" i="1" s="1"/>
  <c r="B58" i="1" a="1"/>
  <c r="B58" i="1" s="1"/>
  <c r="B57" i="1" a="1"/>
  <c r="B57" i="1" s="1"/>
  <c r="B56" i="1" a="1"/>
  <c r="B56" i="1" s="1"/>
  <c r="B55" i="1" a="1"/>
  <c r="B55" i="1" s="1"/>
  <c r="B54" i="1" a="1"/>
  <c r="B54" i="1" s="1"/>
  <c r="B53" i="1" a="1"/>
  <c r="B53" i="1" s="1"/>
  <c r="B52" i="1" a="1"/>
  <c r="B52" i="1" s="1"/>
  <c r="B51" i="1" a="1"/>
  <c r="B51" i="1" s="1"/>
  <c r="B50" i="1" a="1"/>
  <c r="B50" i="1" s="1"/>
  <c r="B49" i="1" a="1"/>
  <c r="B49" i="1" s="1"/>
  <c r="B48" i="1" a="1"/>
  <c r="B48" i="1" s="1"/>
  <c r="B47" i="1" a="1"/>
  <c r="B47" i="1" s="1"/>
  <c r="B46" i="1" a="1"/>
  <c r="B46" i="1" s="1"/>
  <c r="B45" i="1" a="1"/>
  <c r="B45" i="1" s="1"/>
  <c r="B44" i="1" a="1"/>
  <c r="B44" i="1" s="1"/>
  <c r="B43" i="1" a="1"/>
  <c r="B43" i="1" s="1"/>
  <c r="B42" i="1" a="1"/>
  <c r="B42" i="1" s="1"/>
  <c r="B41" i="1" a="1"/>
  <c r="B41" i="1" s="1"/>
  <c r="B40" i="1" a="1"/>
  <c r="B40" i="1" s="1"/>
  <c r="B39" i="1" a="1"/>
  <c r="B39" i="1" s="1"/>
  <c r="B38" i="1" a="1"/>
  <c r="B38" i="1" s="1"/>
  <c r="B37" i="1" a="1"/>
  <c r="B37" i="1" s="1"/>
  <c r="B36" i="1" a="1"/>
  <c r="B36" i="1" s="1"/>
  <c r="B35" i="1" a="1"/>
  <c r="B35" i="1" s="1"/>
  <c r="B34" i="1" a="1"/>
  <c r="B34" i="1" s="1"/>
  <c r="B33" i="1" a="1"/>
  <c r="B33" i="1" s="1"/>
  <c r="B32" i="1" a="1"/>
  <c r="B32" i="1" s="1"/>
  <c r="B31" i="1" a="1"/>
  <c r="B31" i="1" s="1"/>
  <c r="B30" i="1" a="1"/>
  <c r="B30" i="1" s="1"/>
  <c r="B29" i="1" a="1"/>
  <c r="B29" i="1" s="1"/>
  <c r="B28" i="1" a="1"/>
  <c r="B28" i="1" s="1"/>
  <c r="B27" i="1" a="1"/>
  <c r="B27" i="1" s="1"/>
  <c r="B26" i="1" a="1"/>
  <c r="B26" i="1" s="1"/>
  <c r="B25" i="1" a="1"/>
  <c r="B25" i="1" s="1"/>
  <c r="B24" i="1" a="1"/>
  <c r="B24" i="1" s="1"/>
  <c r="B23" i="1" a="1"/>
  <c r="B23" i="1" s="1"/>
  <c r="B22" i="1" a="1"/>
  <c r="B22" i="1" s="1"/>
  <c r="B21" i="1" a="1"/>
  <c r="B21" i="1" s="1"/>
  <c r="B20" i="1" a="1"/>
  <c r="B20" i="1" s="1"/>
  <c r="B19" i="1" a="1"/>
  <c r="B19" i="1" s="1"/>
  <c r="B18" i="1" a="1"/>
  <c r="B18" i="1" s="1"/>
  <c r="B17" i="1" a="1"/>
  <c r="B17" i="1" s="1"/>
  <c r="B16" i="1" a="1"/>
  <c r="B16" i="1" s="1"/>
  <c r="B15" i="1" a="1"/>
  <c r="B15" i="1" s="1"/>
  <c r="B14" i="1" a="1"/>
  <c r="B14" i="1" s="1"/>
  <c r="B13" i="1" a="1"/>
  <c r="B13" i="1" s="1"/>
  <c r="B12" i="1" a="1"/>
  <c r="B12" i="1" s="1"/>
  <c r="B11" i="1" a="1"/>
  <c r="B11" i="1" s="1"/>
  <c r="B10" i="1" a="1"/>
  <c r="B10" i="1" s="1"/>
  <c r="B9" i="1" a="1"/>
  <c r="B9" i="1" s="1"/>
  <c r="B8" i="1" a="1"/>
  <c r="B8" i="1" s="1"/>
  <c r="B7" i="1" a="1"/>
  <c r="B7" i="1" s="1"/>
  <c r="T14" i="4" l="1"/>
  <c r="T26" i="4"/>
  <c r="T38" i="4"/>
  <c r="T50" i="4"/>
  <c r="T62" i="4"/>
  <c r="T74" i="4"/>
  <c r="T86" i="4"/>
  <c r="T12" i="4"/>
  <c r="T61" i="4"/>
  <c r="T27" i="4"/>
  <c r="T39" i="4"/>
  <c r="T51" i="4"/>
  <c r="T63" i="4"/>
  <c r="T75" i="4"/>
  <c r="T87" i="4"/>
  <c r="T84" i="4"/>
  <c r="T25" i="4"/>
  <c r="T16" i="4"/>
  <c r="T28" i="4"/>
  <c r="T40" i="4"/>
  <c r="T52" i="4"/>
  <c r="T64" i="4"/>
  <c r="T76" i="4"/>
  <c r="T88" i="4"/>
  <c r="T48" i="4"/>
  <c r="T15" i="4"/>
  <c r="T29" i="4"/>
  <c r="T41" i="4"/>
  <c r="T53" i="4"/>
  <c r="T65" i="4"/>
  <c r="T77" i="4"/>
  <c r="T89" i="4"/>
  <c r="T36" i="4"/>
  <c r="T13" i="4"/>
  <c r="T17" i="4"/>
  <c r="T18" i="4"/>
  <c r="T30" i="4"/>
  <c r="T42" i="4"/>
  <c r="T54" i="4"/>
  <c r="T66" i="4"/>
  <c r="T78" i="4"/>
  <c r="T90" i="4"/>
  <c r="T24" i="4"/>
  <c r="T49" i="4"/>
  <c r="T19" i="4"/>
  <c r="T31" i="4"/>
  <c r="T43" i="4"/>
  <c r="T55" i="4"/>
  <c r="T67" i="4"/>
  <c r="T79" i="4"/>
  <c r="T91" i="4"/>
  <c r="T8" i="4"/>
  <c r="T20" i="4"/>
  <c r="T32" i="4"/>
  <c r="T44" i="4"/>
  <c r="T56" i="4"/>
  <c r="T68" i="4"/>
  <c r="T80" i="4"/>
  <c r="T92" i="4"/>
  <c r="T60" i="4"/>
  <c r="T73" i="4"/>
  <c r="T9" i="4"/>
  <c r="T33" i="4"/>
  <c r="T45" i="4"/>
  <c r="T57" i="4"/>
  <c r="T69" i="4"/>
  <c r="T81" i="4"/>
  <c r="T93" i="4"/>
  <c r="T96" i="4"/>
  <c r="T85" i="4"/>
  <c r="T21" i="4"/>
  <c r="T10" i="4"/>
  <c r="T22" i="4"/>
  <c r="T34" i="4"/>
  <c r="T46" i="4"/>
  <c r="T58" i="4"/>
  <c r="T70" i="4"/>
  <c r="T82" i="4"/>
  <c r="T94" i="4"/>
  <c r="T72" i="4"/>
  <c r="T37" i="4"/>
  <c r="T11" i="4"/>
  <c r="T23" i="4"/>
  <c r="T35" i="4"/>
  <c r="T47" i="4"/>
  <c r="T59" i="4"/>
  <c r="T71" i="4"/>
  <c r="T83" i="4"/>
  <c r="T95" i="4"/>
  <c r="T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 l="1"/>
  <c r="S7" i="1"/>
  <c r="M4" i="4"/>
  <c r="D14" i="5" s="1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N4" i="1"/>
  <c r="D13" i="5" s="1"/>
  <c r="F9" i="5" s="1"/>
  <c r="D4" i="1"/>
  <c r="D3" i="1"/>
  <c r="D2" i="1"/>
  <c r="D4" i="4"/>
  <c r="D3" i="4"/>
  <c r="D2" i="4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S19" i="1" l="1"/>
  <c r="S81" i="1"/>
  <c r="S34" i="1"/>
  <c r="S46" i="1"/>
  <c r="S58" i="1"/>
  <c r="S70" i="1"/>
  <c r="S82" i="1"/>
  <c r="S94" i="1"/>
  <c r="S67" i="1"/>
  <c r="S44" i="1"/>
  <c r="S57" i="1"/>
  <c r="S22" i="1"/>
  <c r="S11" i="1"/>
  <c r="S23" i="1"/>
  <c r="S35" i="1"/>
  <c r="S47" i="1"/>
  <c r="S59" i="1"/>
  <c r="S71" i="1"/>
  <c r="S83" i="1"/>
  <c r="S95" i="1"/>
  <c r="S32" i="1"/>
  <c r="S33" i="1"/>
  <c r="S10" i="1"/>
  <c r="S12" i="1"/>
  <c r="S24" i="1"/>
  <c r="S36" i="1"/>
  <c r="S48" i="1"/>
  <c r="S60" i="1"/>
  <c r="S72" i="1"/>
  <c r="S84" i="1"/>
  <c r="S96" i="1"/>
  <c r="S43" i="1"/>
  <c r="S80" i="1"/>
  <c r="S93" i="1"/>
  <c r="S25" i="1"/>
  <c r="S37" i="1"/>
  <c r="S49" i="1"/>
  <c r="S61" i="1"/>
  <c r="S73" i="1"/>
  <c r="S85" i="1"/>
  <c r="S8" i="1"/>
  <c r="S31" i="1"/>
  <c r="S38" i="1"/>
  <c r="S50" i="1"/>
  <c r="S62" i="1"/>
  <c r="S74" i="1"/>
  <c r="S86" i="1"/>
  <c r="S9" i="1"/>
  <c r="S79" i="1"/>
  <c r="S92" i="1"/>
  <c r="S69" i="1"/>
  <c r="S26" i="1"/>
  <c r="S15" i="1"/>
  <c r="S27" i="1"/>
  <c r="S39" i="1"/>
  <c r="S51" i="1"/>
  <c r="S63" i="1"/>
  <c r="S75" i="1"/>
  <c r="S87" i="1"/>
  <c r="S91" i="1"/>
  <c r="S68" i="1"/>
  <c r="S13" i="1"/>
  <c r="S16" i="1"/>
  <c r="S28" i="1"/>
  <c r="S40" i="1"/>
  <c r="S52" i="1"/>
  <c r="S64" i="1"/>
  <c r="S76" i="1"/>
  <c r="S88" i="1"/>
  <c r="S55" i="1"/>
  <c r="S56" i="1"/>
  <c r="S45" i="1"/>
  <c r="S17" i="1"/>
  <c r="S29" i="1"/>
  <c r="S41" i="1"/>
  <c r="S53" i="1"/>
  <c r="S65" i="1"/>
  <c r="S77" i="1"/>
  <c r="S89" i="1"/>
  <c r="S20" i="1"/>
  <c r="S21" i="1"/>
  <c r="S14" i="1"/>
  <c r="S18" i="1"/>
  <c r="S30" i="1"/>
  <c r="S42" i="1"/>
  <c r="S54" i="1"/>
  <c r="S66" i="1"/>
  <c r="S78" i="1"/>
  <c r="S90" i="1"/>
  <c r="O4" i="4"/>
  <c r="E14" i="5" s="1"/>
  <c r="D16" i="5"/>
  <c r="P4" i="1"/>
  <c r="E13" i="5" s="1"/>
  <c r="C20" i="5" l="1" a="1"/>
  <c r="C20" i="5" s="1"/>
  <c r="C19" i="5" s="1"/>
  <c r="E16" i="5"/>
  <c r="I9" i="5" s="1"/>
  <c r="C21" i="5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<sst xmlns="http://schemas.openxmlformats.org/spreadsheetml/2006/main" count="242" uniqueCount="113">
  <si>
    <t>TROFEO MARCHE</t>
  </si>
  <si>
    <t>GRAN PREMIO</t>
  </si>
  <si>
    <t>GIOVANISSIMI</t>
  </si>
  <si>
    <t>GARA:</t>
  </si>
  <si>
    <t>DATA:</t>
  </si>
  <si>
    <t>LUOGO:</t>
  </si>
  <si>
    <t>SOCIETÀ</t>
  </si>
  <si>
    <t>COGNOME E NOME</t>
  </si>
  <si>
    <t>DATA DI NASCITA</t>
  </si>
  <si>
    <t>SESSO</t>
  </si>
  <si>
    <t>CINTURA</t>
  </si>
  <si>
    <t xml:space="preserve">CATEGORIA DI PESO </t>
  </si>
  <si>
    <t>U10</t>
  </si>
  <si>
    <t>U12</t>
  </si>
  <si>
    <t>U6</t>
  </si>
  <si>
    <t>U8</t>
  </si>
  <si>
    <t>47+</t>
  </si>
  <si>
    <t>Categoria</t>
  </si>
  <si>
    <t>Kata</t>
  </si>
  <si>
    <t>Kumite</t>
  </si>
  <si>
    <t>Pesi M</t>
  </si>
  <si>
    <t>Pesi F</t>
  </si>
  <si>
    <t>QUOTA</t>
  </si>
  <si>
    <t>TOTALE</t>
  </si>
  <si>
    <t>ESO</t>
  </si>
  <si>
    <t>CAD</t>
  </si>
  <si>
    <t>JUN</t>
  </si>
  <si>
    <t>SEN</t>
  </si>
  <si>
    <t>MAS</t>
  </si>
  <si>
    <t>KATA di STILE o LIBERA COMPOSIZIONE</t>
  </si>
  <si>
    <t>LIBERA COMPOSIZIONE</t>
  </si>
  <si>
    <t>STILE</t>
  </si>
  <si>
    <t>PALLONCINO</t>
  </si>
  <si>
    <t>COMBATTIMENTO LIBERO</t>
  </si>
  <si>
    <t>COMBATTIMENTO INDIVIDUALE</t>
  </si>
  <si>
    <t>40+</t>
  </si>
  <si>
    <t>35+</t>
  </si>
  <si>
    <t>55+</t>
  </si>
  <si>
    <t>Atleti iscritti</t>
  </si>
  <si>
    <t>SOCIETÀ:</t>
  </si>
  <si>
    <t>PESI_COMBATTIMENTO INDIVIDUALE_M</t>
  </si>
  <si>
    <t>PESI_COMBATTIMENTO_INDIVIDUALE_M</t>
  </si>
  <si>
    <t>PESI_COMBATTIMENTO_LIBERO_M</t>
  </si>
  <si>
    <t>PESI_COMBATTIMENTO_INDIVIDUALE_F</t>
  </si>
  <si>
    <t>PESI_COMBATTIMENTO_LIBERO_F</t>
  </si>
  <si>
    <t>Fine</t>
  </si>
  <si>
    <t>TROFEO</t>
  </si>
  <si>
    <t>MARCHE</t>
  </si>
  <si>
    <t>GPG (Preagonisti)</t>
  </si>
  <si>
    <t>Gara</t>
  </si>
  <si>
    <t>TROFEO MARCHE (Agonisti)</t>
  </si>
  <si>
    <t>Atleti</t>
  </si>
  <si>
    <t>CATEGORIA
DI PESO</t>
  </si>
  <si>
    <t>CODICE
GARA KATA</t>
  </si>
  <si>
    <t>CODICE
GARA KUMITE</t>
  </si>
  <si>
    <t>KATA</t>
  </si>
  <si>
    <t>KUMITE</t>
  </si>
  <si>
    <t>SI</t>
  </si>
  <si>
    <t>SCELTA</t>
  </si>
  <si>
    <t>NUMERO
GARE</t>
  </si>
  <si>
    <t>TECHNICOLOR</t>
  </si>
  <si>
    <t>TECHN.</t>
  </si>
  <si>
    <t>BIA/GIA</t>
  </si>
  <si>
    <t>GIALLA</t>
  </si>
  <si>
    <t>GIA/ARA</t>
  </si>
  <si>
    <t>ARANCIO</t>
  </si>
  <si>
    <t>ARA/VER</t>
  </si>
  <si>
    <t>VERDE</t>
  </si>
  <si>
    <t>VER/BLU</t>
  </si>
  <si>
    <t>E</t>
  </si>
  <si>
    <t>C</t>
  </si>
  <si>
    <t>J</t>
  </si>
  <si>
    <t>S</t>
  </si>
  <si>
    <t>75+</t>
  </si>
  <si>
    <t>68+</t>
  </si>
  <si>
    <t>78+</t>
  </si>
  <si>
    <t>86+</t>
  </si>
  <si>
    <t>74+</t>
  </si>
  <si>
    <t>94+</t>
  </si>
  <si>
    <t>PESI_ESO_M</t>
  </si>
  <si>
    <t>PESI_ESO_F</t>
  </si>
  <si>
    <t>PESI_CAD_M</t>
  </si>
  <si>
    <t>PESI_CAD_F</t>
  </si>
  <si>
    <t>PESI_JUN_F</t>
  </si>
  <si>
    <t>PESI_JUN_M</t>
  </si>
  <si>
    <t>PESI_SEN_M</t>
  </si>
  <si>
    <t>PESI_SEN_F</t>
  </si>
  <si>
    <t>KUMITE o 
GIOCO TECNICO DEL PALLONCINO</t>
  </si>
  <si>
    <t>Inserire qui sopra il nome della società/associazione sportiva</t>
  </si>
  <si>
    <t>2024/</t>
  </si>
  <si>
    <t>CONTROLLO</t>
  </si>
  <si>
    <t>ERRORI</t>
  </si>
  <si>
    <t>CATEGORIA</t>
  </si>
  <si>
    <t>M</t>
  </si>
  <si>
    <t>F</t>
  </si>
  <si>
    <t>BIANCA</t>
  </si>
  <si>
    <t>BLU</t>
  </si>
  <si>
    <t>BLU/MAR</t>
  </si>
  <si>
    <t>MARRONE</t>
  </si>
  <si>
    <t>MAR/NER</t>
  </si>
  <si>
    <t>NERA</t>
  </si>
  <si>
    <t>CINTURE_GPG</t>
  </si>
  <si>
    <t>CINTURE_TROFEO_MARCHE</t>
  </si>
  <si>
    <t>RM</t>
  </si>
  <si>
    <t>PERCORSO_U6</t>
  </si>
  <si>
    <t>PERCORSO_U8</t>
  </si>
  <si>
    <t>PERCORSO</t>
  </si>
  <si>
    <t>ERR</t>
  </si>
  <si>
    <t>U14</t>
  </si>
  <si>
    <t>CINTURE_U14</t>
  </si>
  <si>
    <t>ATLETA
DISABILE</t>
  </si>
  <si>
    <t>TOLENTINO (MC)</t>
  </si>
  <si>
    <t>3ª TAPPA TROFEO MARCHE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</si>
</sst>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5" x14ac:knownFonts="1">
    <font>
      <sz val="11"/>
      <color theme="1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8"/>
      <name val="Calibri"/>
      <family val="2"/>
    </font>
    <font>
      <sz val="10"/>
      <color theme="0"/>
      <name val="Calibri"/>
      <family val="2"/>
    </font>
    <font>
      <sz val="1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14"/>
      <color theme="1"/>
      <name val="Aptos Display"/>
      <family val="2"/>
      <scheme val="major"/>
    </font>
    <font>
      <b/>
      <i/>
      <sz val="11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4"/>
      <name val="Aptos Display"/>
      <family val="2"/>
      <scheme val="major"/>
    </font>
    <font>
      <sz val="14"/>
      <name val="Aptos Display"/>
      <family val="2"/>
      <scheme val="major"/>
    </font>
    <font>
      <b/>
      <i/>
      <sz val="12"/>
      <name val="Aptos Display"/>
      <family val="2"/>
      <scheme val="major"/>
    </font>
    <font>
      <b/>
      <sz val="12"/>
      <name val="Aptos Display"/>
      <family val="2"/>
      <scheme val="major"/>
    </font>
    <font>
      <sz val="8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0"/>
      <color theme="0"/>
      <name val="Aptos Display"/>
      <family val="2"/>
      <scheme val="major"/>
    </font>
    <font>
      <sz val="8"/>
      <color theme="1"/>
      <name val="Aptos Narrow"/>
      <family val="2"/>
      <scheme val="minor"/>
    </font>
    <font>
      <b/>
      <i/>
      <sz val="20"/>
      <name val="Karbon Bold"/>
      <family val="3"/>
    </font>
    <font>
      <b/>
      <i/>
      <sz val="18"/>
      <color theme="0"/>
      <name val="Karbon Bold"/>
      <family val="3"/>
    </font>
    <font>
      <sz val="8"/>
      <color theme="0"/>
      <name val="Aptos Display"/>
      <family val="2"/>
      <scheme val="major"/>
    </font>
    <font>
      <sz val="11"/>
      <color theme="0"/>
      <name val="Aptos Display"/>
      <family val="2"/>
      <scheme val="major"/>
    </font>
    <font>
      <b/>
      <sz val="10"/>
      <name val="Aptos Narrow"/>
      <family val="2"/>
      <scheme val="minor"/>
    </font>
    <font>
      <b/>
      <sz val="14"/>
      <color rgb="FFFF0000"/>
      <name val="Aptos Display"/>
      <family val="2"/>
      <scheme val="major"/>
    </font>
    <font>
      <b/>
      <sz val="11"/>
      <color rgb="FFFF0000"/>
      <name val="Calibri"/>
      <family val="2"/>
    </font>
    <font>
      <sz val="9"/>
      <name val="Aptos Display"/>
      <family val="2"/>
      <scheme val="major"/>
    </font>
    <font>
      <b/>
      <sz val="18"/>
      <name val="Calibri"/>
      <family val="2"/>
    </font>
    <font>
      <sz val="18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58CA"/>
        <bgColor indexed="64"/>
      </patternFill>
    </fill>
    <fill>
      <patternFill patternType="solid">
        <fgColor rgb="FF092351"/>
        <bgColor indexed="64"/>
      </patternFill>
    </fill>
    <fill>
      <patternFill patternType="solid">
        <fgColor rgb="FFE2ECFC"/>
        <bgColor indexed="64"/>
      </patternFill>
    </fill>
    <fill>
      <patternFill patternType="solid">
        <fgColor rgb="FFF7FA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1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1" fillId="0" borderId="0" xfId="0" applyFont="1"/>
    <xf numFmtId="0" fontId="9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/>
    <xf numFmtId="0" fontId="5" fillId="0" borderId="0" xfId="0" applyFont="1" applyAlignment="1">
      <alignment horizontal="center"/>
    </xf>
    <xf numFmtId="0" fontId="20" fillId="0" borderId="0" xfId="0" applyFont="1"/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shrinkToFit="1"/>
    </xf>
    <xf numFmtId="0" fontId="7" fillId="0" borderId="1" xfId="0" applyFont="1" applyBorder="1" applyAlignment="1" applyProtection="1">
      <alignment horizontal="left" shrinkToFit="1"/>
      <protection locked="0"/>
    </xf>
    <xf numFmtId="0" fontId="7" fillId="2" borderId="1" xfId="0" applyFont="1" applyFill="1" applyBorder="1" applyAlignment="1" applyProtection="1">
      <alignment horizontal="center" shrinkToFit="1"/>
      <protection locked="0"/>
    </xf>
    <xf numFmtId="0" fontId="20" fillId="0" borderId="1" xfId="0" applyFont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164" fontId="20" fillId="2" borderId="1" xfId="0" applyNumberFormat="1" applyFont="1" applyFill="1" applyBorder="1" applyAlignment="1">
      <alignment horizontal="center" shrinkToFit="1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4" fontId="7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1" fillId="0" borderId="0" xfId="0" applyFont="1" applyAlignment="1">
      <alignment wrapText="1"/>
    </xf>
    <xf numFmtId="0" fontId="21" fillId="0" borderId="0" xfId="0" applyFont="1"/>
    <xf numFmtId="0" fontId="6" fillId="0" borderId="0" xfId="0" applyFont="1"/>
    <xf numFmtId="0" fontId="7" fillId="0" borderId="1" xfId="0" quotePrefix="1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left"/>
    </xf>
    <xf numFmtId="0" fontId="24" fillId="3" borderId="0" xfId="0" applyFont="1" applyFill="1" applyAlignment="1">
      <alignment horizontal="left"/>
    </xf>
    <xf numFmtId="0" fontId="24" fillId="4" borderId="0" xfId="0" applyFont="1" applyFill="1" applyAlignment="1">
      <alignment horizontal="left"/>
    </xf>
    <xf numFmtId="0" fontId="9" fillId="5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/>
    </xf>
    <xf numFmtId="0" fontId="19" fillId="5" borderId="2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26" fillId="3" borderId="1" xfId="0" applyFont="1" applyFill="1" applyBorder="1" applyAlignment="1">
      <alignment horizontal="right"/>
    </xf>
    <xf numFmtId="0" fontId="26" fillId="3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0" fontId="5" fillId="2" borderId="0" xfId="0" applyFont="1" applyFill="1"/>
    <xf numFmtId="0" fontId="1" fillId="2" borderId="0" xfId="0" applyFont="1" applyFill="1"/>
    <xf numFmtId="0" fontId="23" fillId="2" borderId="0" xfId="0" applyFont="1" applyFill="1" applyAlignment="1">
      <alignment horizontal="left"/>
    </xf>
    <xf numFmtId="14" fontId="7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/>
    <xf numFmtId="0" fontId="15" fillId="2" borderId="0" xfId="0" applyFont="1" applyFill="1" applyAlignment="1">
      <alignment horizontal="right" vertical="center"/>
    </xf>
    <xf numFmtId="0" fontId="0" fillId="2" borderId="0" xfId="0" applyFill="1"/>
    <xf numFmtId="0" fontId="22" fillId="2" borderId="0" xfId="0" applyFont="1" applyFill="1" applyAlignment="1">
      <alignment horizontal="right"/>
    </xf>
    <xf numFmtId="0" fontId="22" fillId="2" borderId="0" xfId="0" applyFont="1" applyFill="1"/>
    <xf numFmtId="0" fontId="22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/>
    <xf numFmtId="0" fontId="11" fillId="2" borderId="0" xfId="0" applyFont="1" applyFill="1" applyAlignment="1">
      <alignment horizontal="right"/>
    </xf>
    <xf numFmtId="0" fontId="12" fillId="2" borderId="0" xfId="0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0" fontId="0" fillId="2" borderId="5" xfId="0" applyFill="1" applyBorder="1"/>
    <xf numFmtId="0" fontId="14" fillId="0" borderId="0" xfId="0" applyFont="1" applyAlignment="1">
      <alignment horizontal="center" vertical="center"/>
    </xf>
    <xf numFmtId="164" fontId="14" fillId="0" borderId="0" xfId="0" applyNumberFormat="1" applyFont="1" applyAlignment="1">
      <alignment vertical="center"/>
    </xf>
    <xf numFmtId="0" fontId="27" fillId="0" borderId="1" xfId="0" applyFont="1" applyBorder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2" fontId="1" fillId="0" borderId="0" xfId="0" applyNumberFormat="1" applyFont="1"/>
    <xf numFmtId="0" fontId="28" fillId="2" borderId="0" xfId="0" applyFont="1" applyFill="1"/>
    <xf numFmtId="0" fontId="29" fillId="2" borderId="0" xfId="0" applyFont="1" applyFill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1" fillId="4" borderId="2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25" fillId="3" borderId="6" xfId="0" applyFont="1" applyFill="1" applyBorder="1" applyAlignment="1">
      <alignment horizontal="center" vertical="top" wrapText="1"/>
    </xf>
    <xf numFmtId="0" fontId="25" fillId="3" borderId="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33" fillId="0" borderId="0" xfId="0" applyFont="1"/>
    <xf numFmtId="0" fontId="34" fillId="2" borderId="0" xfId="0" applyFont="1" applyFill="1"/>
    <xf numFmtId="164" fontId="6" fillId="2" borderId="0" xfId="0" applyNumberFormat="1" applyFont="1" applyFill="1"/>
    <xf numFmtId="0" fontId="1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14" fontId="18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e" xfId="0" builtinId="0"/>
  </cellStyles>
  <dxfs count="7"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00B050"/>
        </patternFill>
      </fill>
    </dxf>
    <dxf>
      <font>
        <b/>
        <i val="0"/>
        <strike val="0"/>
        <color theme="0"/>
      </font>
      <fill>
        <patternFill patternType="none">
          <bgColor auto="1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00B050"/>
        </patternFill>
      </fill>
    </dxf>
    <dxf>
      <font>
        <b/>
        <i val="0"/>
        <strike val="0"/>
        <color theme="0"/>
      </font>
      <fill>
        <patternFill patternType="none">
          <bgColor auto="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092351"/>
      <color rgb="FFF7FAFF"/>
      <color rgb="FFE2ECFC"/>
      <color rgb="FF2158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0</xdr:row>
      <xdr:rowOff>152400</xdr:rowOff>
    </xdr:from>
    <xdr:to>
      <xdr:col>10</xdr:col>
      <xdr:colOff>200025</xdr:colOff>
      <xdr:row>3</xdr:row>
      <xdr:rowOff>171450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A2D139C-5DA7-685D-9BDE-3DE223B14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10" b="29176"/>
        <a:stretch/>
      </xdr:blipFill>
      <xdr:spPr>
        <a:xfrm>
          <a:off x="6191250" y="152400"/>
          <a:ext cx="22193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1</xdr:row>
      <xdr:rowOff>0</xdr:rowOff>
    </xdr:from>
    <xdr:to>
      <xdr:col>2</xdr:col>
      <xdr:colOff>2085975</xdr:colOff>
      <xdr:row>3</xdr:row>
      <xdr:rowOff>171450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092ACCB-0F5B-41CE-B816-3089B8A96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10" b="29176"/>
        <a:stretch/>
      </xdr:blipFill>
      <xdr:spPr>
        <a:xfrm>
          <a:off x="2047875" y="152400"/>
          <a:ext cx="2219325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1</xdr:row>
      <xdr:rowOff>0</xdr:rowOff>
    </xdr:from>
    <xdr:to>
      <xdr:col>2</xdr:col>
      <xdr:colOff>2085975</xdr:colOff>
      <xdr:row>3</xdr:row>
      <xdr:rowOff>171450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E5C388A-C51A-4310-9999-FFE712988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10" b="29176"/>
        <a:stretch/>
      </xdr:blipFill>
      <xdr:spPr>
        <a:xfrm>
          <a:off x="2047875" y="152400"/>
          <a:ext cx="2219325" cy="7334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07C1-E7C8-4A0A-BC1E-927555BC5E24}">
  <sheetPr codeName="Foglio1"/>
  <dimension ref="A1:K29"/>
  <sheetViews>
    <sheetView tabSelected="1" workbookViewId="0">
      <pane ySplit="29" topLeftCell="A30" activePane="bottomLeft" state="frozen"/>
      <selection pane="bottomLeft" activeCell="C9" sqref="C9:E9"/>
    </sheetView>
  </sheetViews>
  <sheetFormatPr defaultRowHeight="15" x14ac:dyDescent="0.25"/>
  <cols>
    <col min="1" max="1" width="2" style="6" customWidth="1"/>
    <col min="2" max="3" width="30.7109375" style="4" customWidth="1"/>
    <col min="5" max="5" width="15.28515625" customWidth="1"/>
    <col min="8" max="8" width="1.85546875" bestFit="1" customWidth="1"/>
    <col min="9" max="9" width="6" bestFit="1" customWidth="1"/>
  </cols>
  <sheetData>
    <row r="1" spans="1:11" ht="12" customHeight="1" x14ac:dyDescent="0.25">
      <c r="A1" s="59"/>
      <c r="B1" s="60"/>
      <c r="C1" s="60"/>
      <c r="D1" s="66"/>
      <c r="E1" s="66"/>
      <c r="F1" s="66"/>
      <c r="G1" s="66"/>
      <c r="H1" s="66"/>
      <c r="I1" s="66"/>
      <c r="J1" s="66"/>
      <c r="K1" s="66"/>
    </row>
    <row r="2" spans="1:11" ht="20.25" customHeight="1" x14ac:dyDescent="0.3">
      <c r="A2" s="59"/>
      <c r="B2" s="61" t="s">
        <v>1</v>
      </c>
      <c r="C2" s="61" t="s">
        <v>46</v>
      </c>
      <c r="D2" s="70"/>
      <c r="E2" s="66"/>
      <c r="F2" s="66"/>
      <c r="G2" s="66"/>
      <c r="H2" s="66"/>
      <c r="I2" s="66"/>
      <c r="J2" s="66"/>
      <c r="K2" s="66"/>
    </row>
    <row r="3" spans="1:11" ht="24" customHeight="1" x14ac:dyDescent="0.3">
      <c r="A3" s="59"/>
      <c r="B3" s="46" t="s">
        <v>2</v>
      </c>
      <c r="C3" s="47" t="s">
        <v>47</v>
      </c>
      <c r="D3" s="66"/>
      <c r="E3" s="66"/>
      <c r="F3" s="66"/>
      <c r="G3" s="66"/>
      <c r="H3" s="66"/>
      <c r="I3" s="66"/>
      <c r="J3" s="66"/>
      <c r="K3" s="66"/>
    </row>
    <row r="4" spans="1:11" x14ac:dyDescent="0.25">
      <c r="A4" s="59"/>
      <c r="B4" s="60"/>
      <c r="C4" s="60"/>
      <c r="D4" s="66"/>
      <c r="E4" s="66"/>
      <c r="F4" s="66"/>
      <c r="G4" s="66"/>
      <c r="H4" s="66"/>
      <c r="I4" s="66"/>
      <c r="J4" s="66"/>
      <c r="K4" s="66"/>
    </row>
    <row r="5" spans="1:11" ht="15.75" x14ac:dyDescent="0.25">
      <c r="A5" s="59"/>
      <c r="B5" s="62" t="s">
        <v>3</v>
      </c>
      <c r="C5" s="103" t="s">
        <v>112</v>
      </c>
      <c r="D5" s="100"/>
      <c r="E5" s="66"/>
      <c r="F5" s="66"/>
      <c r="G5" s="66"/>
      <c r="H5" s="66"/>
      <c r="I5" s="66"/>
      <c r="J5" s="66"/>
      <c r="K5" s="66"/>
    </row>
    <row r="6" spans="1:11" ht="15.75" x14ac:dyDescent="0.25">
      <c r="A6" s="59"/>
      <c r="B6" s="63" t="s">
        <v>5</v>
      </c>
      <c r="C6" s="99" t="s">
        <v>111</v>
      </c>
      <c r="D6" s="100"/>
      <c r="E6" s="66"/>
      <c r="F6" s="66"/>
      <c r="G6" s="66"/>
      <c r="H6" s="66"/>
      <c r="I6" s="66"/>
      <c r="J6" s="66"/>
      <c r="K6" s="66"/>
    </row>
    <row r="7" spans="1:11" ht="15.75" x14ac:dyDescent="0.25">
      <c r="A7" s="59"/>
      <c r="B7" s="62" t="s">
        <v>4</v>
      </c>
      <c r="C7" s="101">
        <v>45585</v>
      </c>
      <c r="D7" s="102"/>
      <c r="E7" s="66"/>
      <c r="F7" s="66"/>
      <c r="G7" s="66"/>
      <c r="H7" s="66"/>
      <c r="I7" s="66"/>
      <c r="J7" s="66"/>
      <c r="K7" s="66"/>
    </row>
    <row r="8" spans="1:11" x14ac:dyDescent="0.25">
      <c r="A8" s="59"/>
      <c r="B8" s="64"/>
      <c r="C8" s="64"/>
      <c r="D8" s="71"/>
      <c r="E8" s="66"/>
      <c r="F8" s="66"/>
      <c r="G8" s="66"/>
      <c r="H8" s="66"/>
      <c r="I8" s="66"/>
      <c r="J8" s="66"/>
      <c r="K8" s="66"/>
    </row>
    <row r="9" spans="1:11" ht="18.75" x14ac:dyDescent="0.3">
      <c r="A9" s="59"/>
      <c r="B9" s="65" t="s">
        <v>39</v>
      </c>
      <c r="C9" s="104"/>
      <c r="D9" s="105"/>
      <c r="E9" s="106"/>
      <c r="F9" s="17">
        <f>D13</f>
        <v>0</v>
      </c>
      <c r="G9" s="17">
        <f>COUNTIF('Trofeo Marche'!H:H,"SI")</f>
        <v>0</v>
      </c>
      <c r="H9" s="17">
        <f>COUNTIF('Trofeo Marche'!I:I,"SI")</f>
        <v>0</v>
      </c>
      <c r="I9" s="98">
        <f>E16</f>
        <v>0</v>
      </c>
      <c r="J9" s="97"/>
      <c r="K9" s="66"/>
    </row>
    <row r="10" spans="1:11" x14ac:dyDescent="0.25">
      <c r="A10" s="59"/>
      <c r="B10" s="60"/>
      <c r="C10" s="83" t="s">
        <v>88</v>
      </c>
      <c r="D10" s="66"/>
      <c r="E10" s="66"/>
      <c r="F10" s="66"/>
      <c r="G10" s="66"/>
      <c r="H10" s="66"/>
      <c r="I10" s="66"/>
      <c r="J10" s="66"/>
      <c r="K10" s="66"/>
    </row>
    <row r="11" spans="1:11" x14ac:dyDescent="0.25">
      <c r="A11" s="59"/>
      <c r="B11" s="60"/>
      <c r="C11" s="60"/>
      <c r="D11" s="66"/>
      <c r="E11" s="66"/>
      <c r="F11" s="66"/>
      <c r="G11" s="66"/>
      <c r="H11" s="66"/>
      <c r="I11" s="66"/>
      <c r="J11" s="66"/>
      <c r="K11" s="66"/>
    </row>
    <row r="12" spans="1:11" x14ac:dyDescent="0.25">
      <c r="A12" s="59"/>
      <c r="B12" s="60"/>
      <c r="C12" s="55" t="s">
        <v>49</v>
      </c>
      <c r="D12" s="56" t="s">
        <v>51</v>
      </c>
      <c r="E12" s="56" t="s">
        <v>22</v>
      </c>
      <c r="F12" s="66"/>
      <c r="G12" s="66"/>
      <c r="H12" s="66"/>
      <c r="I12" s="66"/>
      <c r="J12" s="66"/>
      <c r="K12" s="66"/>
    </row>
    <row r="13" spans="1:11" x14ac:dyDescent="0.25">
      <c r="A13" s="59"/>
      <c r="B13" s="60"/>
      <c r="C13" s="48" t="s">
        <v>48</v>
      </c>
      <c r="D13" s="57">
        <f>GPG!N4</f>
        <v>0</v>
      </c>
      <c r="E13" s="58">
        <f>GPG!P4</f>
        <v>0</v>
      </c>
      <c r="F13" s="66"/>
      <c r="G13" s="66"/>
      <c r="H13" s="66"/>
      <c r="I13" s="66"/>
      <c r="J13" s="66"/>
      <c r="K13" s="66"/>
    </row>
    <row r="14" spans="1:11" x14ac:dyDescent="0.25">
      <c r="A14" s="59"/>
      <c r="B14" s="60"/>
      <c r="C14" s="48" t="s">
        <v>50</v>
      </c>
      <c r="D14" s="57">
        <f>'Trofeo Marche'!M4</f>
        <v>0</v>
      </c>
      <c r="E14" s="58">
        <f>'Trofeo Marche'!O4</f>
        <v>0</v>
      </c>
      <c r="F14" s="66"/>
      <c r="G14" s="66"/>
      <c r="H14" s="66"/>
      <c r="I14" s="66"/>
      <c r="J14" s="66"/>
      <c r="K14" s="66"/>
    </row>
    <row r="15" spans="1:11" ht="5.25" customHeight="1" thickBot="1" x14ac:dyDescent="0.3">
      <c r="A15" s="59"/>
      <c r="B15" s="60"/>
      <c r="C15" s="5"/>
      <c r="D15" s="75"/>
      <c r="E15" s="75"/>
      <c r="F15" s="66"/>
      <c r="G15" s="66"/>
      <c r="H15" s="66"/>
      <c r="I15" s="66"/>
      <c r="J15" s="66"/>
      <c r="K15" s="66"/>
    </row>
    <row r="16" spans="1:11" ht="19.5" thickTop="1" x14ac:dyDescent="0.3">
      <c r="A16" s="59"/>
      <c r="B16" s="60"/>
      <c r="C16" s="72" t="s">
        <v>23</v>
      </c>
      <c r="D16" s="73">
        <f>D13+D14</f>
        <v>0</v>
      </c>
      <c r="E16" s="74">
        <f>E13+E14</f>
        <v>0</v>
      </c>
      <c r="F16" s="66"/>
      <c r="G16" s="66"/>
      <c r="H16" s="66"/>
      <c r="I16" s="66"/>
      <c r="J16" s="66"/>
      <c r="K16" s="66"/>
    </row>
    <row r="17" spans="1:11" x14ac:dyDescent="0.25">
      <c r="A17" s="59"/>
      <c r="B17" s="60"/>
      <c r="C17" s="60"/>
      <c r="D17" s="66"/>
      <c r="E17" s="66"/>
      <c r="F17" s="66"/>
      <c r="G17" s="66"/>
      <c r="H17" s="66"/>
      <c r="I17" s="66"/>
      <c r="J17" s="66"/>
      <c r="K17" s="66"/>
    </row>
    <row r="18" spans="1:11" x14ac:dyDescent="0.25">
      <c r="A18" s="59"/>
      <c r="B18" s="60"/>
      <c r="C18" s="60"/>
      <c r="D18" s="66"/>
      <c r="E18" s="66"/>
      <c r="F18" s="66"/>
      <c r="G18" s="66"/>
      <c r="H18" s="66"/>
      <c r="I18" s="66"/>
      <c r="J18" s="66"/>
      <c r="K18" s="66"/>
    </row>
    <row r="19" spans="1:11" ht="18.75" x14ac:dyDescent="0.3">
      <c r="A19" s="59"/>
      <c r="B19" s="60"/>
      <c r="C19" s="82" t="str">
        <f ca="1">IF(C20&lt;&gt;"","ATTENZIONE!!!","")</f>
        <v>ATTENZIONE!!!</v>
      </c>
      <c r="D19" s="66"/>
      <c r="E19" s="66"/>
      <c r="F19" s="66"/>
      <c r="G19" s="66"/>
      <c r="H19" s="66"/>
      <c r="I19" s="66"/>
      <c r="J19" s="66"/>
      <c r="K19" s="66"/>
    </row>
    <row r="20" spans="1:11" ht="18.75" x14ac:dyDescent="0.3">
      <c r="A20" s="59"/>
      <c r="B20" s="60"/>
      <c r="C20" s="82" t="str" cm="1">
        <f t="array" aca="1" ref="C20" ca="1">_xlfn.IFNA(_xlfn.IFS(C9="","INSERIRE IL NOME DELLA SOCIETÀ",SUM(GPG!S7:S96)+SUM('Trofeo Marche'!T7:T96)&lt;&gt;0,"SONO PRESENTI ERRORI",D16=0,"NESSUN ATLETA INSERITO"),"")</f>
        <v>INSERIRE IL NOME DELLA SOCIETÀ</v>
      </c>
      <c r="D20" s="66"/>
      <c r="E20" s="66"/>
      <c r="F20" s="66"/>
      <c r="G20" s="66"/>
      <c r="H20" s="66"/>
      <c r="I20" s="66"/>
      <c r="J20" s="66"/>
      <c r="K20" s="66"/>
    </row>
    <row r="21" spans="1:11" ht="18.75" x14ac:dyDescent="0.3">
      <c r="A21" s="59"/>
      <c r="B21" s="60"/>
      <c r="C21" s="82" t="str">
        <f ca="1">IF(C20&lt;&gt;"","L'ISCRIZIONE NON PUÒ ESSERE INVIATA","")</f>
        <v>L'ISCRIZIONE NON PUÒ ESSERE INVIATA</v>
      </c>
      <c r="D21" s="66"/>
      <c r="E21" s="66"/>
      <c r="F21" s="66"/>
      <c r="G21" s="66"/>
      <c r="H21" s="66"/>
      <c r="I21" s="66"/>
      <c r="J21" s="66"/>
      <c r="K21" s="66"/>
    </row>
    <row r="22" spans="1:11" x14ac:dyDescent="0.25">
      <c r="A22" s="59"/>
      <c r="B22" s="60"/>
      <c r="C22" s="60"/>
      <c r="D22" s="66"/>
      <c r="E22" s="66"/>
      <c r="F22" s="66"/>
      <c r="G22" s="66"/>
      <c r="H22" s="66"/>
      <c r="I22" s="66"/>
      <c r="J22" s="66"/>
      <c r="K22" s="66"/>
    </row>
    <row r="23" spans="1:11" x14ac:dyDescent="0.25">
      <c r="A23" s="59"/>
      <c r="B23" s="60"/>
      <c r="C23" s="60"/>
      <c r="D23" s="66"/>
      <c r="E23" s="66"/>
      <c r="F23" s="66"/>
      <c r="G23" s="66"/>
      <c r="H23" s="66"/>
      <c r="I23" s="66"/>
      <c r="J23" s="66"/>
      <c r="K23" s="66"/>
    </row>
    <row r="24" spans="1:11" x14ac:dyDescent="0.25">
      <c r="A24" s="59"/>
      <c r="B24" s="60"/>
      <c r="C24" s="60"/>
      <c r="D24" s="66"/>
      <c r="E24" s="66"/>
      <c r="F24" s="66"/>
      <c r="G24" s="66"/>
      <c r="H24" s="66"/>
      <c r="I24" s="66"/>
      <c r="J24" s="66"/>
      <c r="K24" s="66"/>
    </row>
    <row r="25" spans="1:11" x14ac:dyDescent="0.25">
      <c r="A25" s="59"/>
      <c r="B25" s="60"/>
      <c r="C25" s="60"/>
      <c r="D25" s="66"/>
      <c r="E25" s="66"/>
      <c r="F25" s="66"/>
      <c r="G25" s="66"/>
      <c r="H25" s="66"/>
      <c r="I25" s="66"/>
      <c r="J25" s="66"/>
      <c r="K25" s="66"/>
    </row>
    <row r="26" spans="1:11" x14ac:dyDescent="0.25">
      <c r="A26" s="59"/>
      <c r="B26" s="60"/>
      <c r="C26" s="60"/>
      <c r="D26" s="66"/>
      <c r="E26" s="66"/>
      <c r="F26" s="66"/>
      <c r="G26" s="66"/>
      <c r="H26" s="66"/>
      <c r="I26" s="66"/>
      <c r="J26" s="66"/>
      <c r="K26" s="66"/>
    </row>
    <row r="27" spans="1:11" x14ac:dyDescent="0.25">
      <c r="A27" s="59"/>
      <c r="B27" s="60"/>
      <c r="C27" s="60"/>
      <c r="D27" s="66"/>
      <c r="E27" s="66"/>
      <c r="F27" s="66"/>
      <c r="G27" s="66"/>
      <c r="H27" s="66"/>
      <c r="I27" s="66"/>
      <c r="J27" s="66"/>
      <c r="K27" s="66"/>
    </row>
    <row r="28" spans="1:11" x14ac:dyDescent="0.25">
      <c r="A28" s="59"/>
      <c r="B28" s="60"/>
      <c r="C28" s="60"/>
      <c r="D28" s="66"/>
      <c r="E28" s="66"/>
      <c r="F28" s="66"/>
      <c r="G28" s="66"/>
      <c r="H28" s="66"/>
      <c r="I28" s="66"/>
      <c r="J28" s="66"/>
      <c r="K28" s="66"/>
    </row>
    <row r="29" spans="1:11" x14ac:dyDescent="0.25">
      <c r="A29" s="59"/>
      <c r="B29" s="60"/>
      <c r="C29" s="60"/>
      <c r="D29" s="66"/>
      <c r="E29" s="66"/>
      <c r="F29" s="66"/>
      <c r="G29" s="67" t="s">
        <v>89</v>
      </c>
      <c r="H29" s="68">
        <v>1</v>
      </c>
      <c r="I29" s="69">
        <v>1</v>
      </c>
      <c r="J29" s="66"/>
      <c r="K29" s="66"/>
    </row>
  </sheetData>
  <sheetProtection algorithmName="SHA-512" hashValue="/fjEHwyKMzy3JJiGBGckl0lcxuJlDcJDDTqP1x+eZXMQRvOszd+gvjhLFWX35l3nyGKiaE9TETJLZax/PODlnw==" saltValue="S3qKY2KMC5Hh6ILN+cyrnQ==" spinCount="100000" sheet="1" selectLockedCells="1"/>
  <mergeCells count="4">
    <mergeCell ref="C6:D6"/>
    <mergeCell ref="C7:D7"/>
    <mergeCell ref="C5:D5"/>
    <mergeCell ref="C9:E9"/>
  </mergeCells>
  <conditionalFormatting sqref="C10">
    <cfRule type="expression" dxfId="6" priority="1">
      <formula>$C$9&lt;&gt;""</formula>
    </cfRule>
  </conditionalFormatting>
  <dataValidations count="1">
    <dataValidation allowBlank="1" showErrorMessage="1" prompt="Inserire qui il nome della società" sqref="C9:D9" xr:uid="{3C28126D-AA62-40C9-87C4-31A777FE2131}"/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0108-EC75-405E-ABF6-E9F2849BF197}">
  <sheetPr codeName="Foglio2"/>
  <dimension ref="A1:S506"/>
  <sheetViews>
    <sheetView workbookViewId="0">
      <pane ySplit="6" topLeftCell="A7" activePane="bottomLeft" state="frozen"/>
      <selection pane="bottomLeft" activeCell="C7" sqref="C7"/>
    </sheetView>
  </sheetViews>
  <sheetFormatPr defaultColWidth="9.140625" defaultRowHeight="13.5" x14ac:dyDescent="0.25"/>
  <cols>
    <col min="1" max="1" width="2" style="6" customWidth="1"/>
    <col min="2" max="2" width="30.7109375" style="4" customWidth="1"/>
    <col min="3" max="3" width="43.28515625" style="4" customWidth="1"/>
    <col min="4" max="4" width="18.140625" style="7" customWidth="1"/>
    <col min="5" max="5" width="8.7109375" style="7" customWidth="1"/>
    <col min="6" max="6" width="7.7109375" style="7" customWidth="1"/>
    <col min="7" max="7" width="18.140625" style="7" customWidth="1"/>
    <col min="8" max="8" width="9.28515625" style="7" bestFit="1" customWidth="1"/>
    <col min="9" max="9" width="20.5703125" style="4" customWidth="1"/>
    <col min="10" max="10" width="26" style="7" customWidth="1"/>
    <col min="11" max="11" width="12" style="4" customWidth="1"/>
    <col min="12" max="12" width="10.7109375" style="7" customWidth="1"/>
    <col min="13" max="14" width="10.7109375" style="21" bestFit="1" customWidth="1"/>
    <col min="15" max="15" width="0.85546875" style="4" customWidth="1"/>
    <col min="16" max="16" width="7.7109375" style="7" customWidth="1"/>
    <col min="17" max="17" width="28.42578125" style="7" bestFit="1" customWidth="1"/>
    <col min="18" max="16384" width="9.140625" style="4"/>
  </cols>
  <sheetData>
    <row r="1" spans="1:19" ht="12" customHeight="1" x14ac:dyDescent="0.25">
      <c r="A1" s="96" t="s">
        <v>103</v>
      </c>
      <c r="M1" s="7"/>
      <c r="N1" s="7"/>
    </row>
    <row r="2" spans="1:19" ht="20.25" customHeight="1" thickBot="1" x14ac:dyDescent="0.35">
      <c r="A2" s="96" t="s">
        <v>103</v>
      </c>
      <c r="B2" s="45" t="s">
        <v>1</v>
      </c>
      <c r="C2" s="1" t="s">
        <v>3</v>
      </c>
      <c r="D2" s="84" t="str">
        <f>Riepilogo!$C$5</f>
        <v>3ª TAPPA TROFEO MARCHE 2024</v>
      </c>
      <c r="E2" s="84"/>
      <c r="F2"/>
      <c r="G2"/>
      <c r="H2"/>
      <c r="I2" s="9"/>
      <c r="J2" s="10"/>
      <c r="L2"/>
      <c r="M2" s="91"/>
      <c r="N2" s="92"/>
    </row>
    <row r="3" spans="1:19" ht="24" customHeight="1" thickBot="1" x14ac:dyDescent="0.35">
      <c r="A3" s="96" t="s">
        <v>103</v>
      </c>
      <c r="B3" s="46" t="s">
        <v>2</v>
      </c>
      <c r="C3" s="2" t="s">
        <v>5</v>
      </c>
      <c r="D3" s="85" t="str">
        <f>Riepilogo!$C$6</f>
        <v>TOLENTINO (MC)</v>
      </c>
      <c r="E3" s="85"/>
      <c r="F3"/>
      <c r="G3"/>
      <c r="H3"/>
      <c r="M3" s="4"/>
      <c r="N3" s="24" t="s">
        <v>38</v>
      </c>
      <c r="O3" s="3"/>
      <c r="P3" s="24" t="s">
        <v>23</v>
      </c>
      <c r="Q3" s="76"/>
    </row>
    <row r="4" spans="1:19" ht="24" customHeight="1" thickBot="1" x14ac:dyDescent="0.3">
      <c r="A4" s="96" t="s">
        <v>103</v>
      </c>
      <c r="B4" s="11"/>
      <c r="C4" s="1" t="s">
        <v>4</v>
      </c>
      <c r="D4" s="86">
        <f>Riepilogo!$C$7</f>
        <v>45585</v>
      </c>
      <c r="E4" s="86"/>
      <c r="F4"/>
      <c r="G4"/>
      <c r="H4"/>
      <c r="M4" s="4"/>
      <c r="N4" s="25">
        <f>SUBTOTAL(3,C7:C96)</f>
        <v>0</v>
      </c>
      <c r="O4" s="3"/>
      <c r="P4" s="26">
        <f>SUM(P7:P96)</f>
        <v>0</v>
      </c>
      <c r="Q4" s="77"/>
    </row>
    <row r="5" spans="1:19" ht="6" customHeight="1" x14ac:dyDescent="0.25">
      <c r="A5" s="96" t="s">
        <v>103</v>
      </c>
      <c r="C5" s="12"/>
      <c r="D5" s="13"/>
      <c r="E5" s="13"/>
      <c r="F5" s="13"/>
      <c r="G5" s="13"/>
      <c r="H5" s="13"/>
      <c r="L5" s="14"/>
      <c r="M5" s="13"/>
      <c r="N5" s="4"/>
      <c r="P5" s="14"/>
      <c r="Q5" s="14"/>
    </row>
    <row r="6" spans="1:19" s="15" customFormat="1" ht="27" customHeight="1" x14ac:dyDescent="0.25">
      <c r="A6" s="96" t="s">
        <v>103</v>
      </c>
      <c r="B6" s="49" t="s">
        <v>6</v>
      </c>
      <c r="C6" s="50" t="s">
        <v>7</v>
      </c>
      <c r="D6" s="50" t="s">
        <v>8</v>
      </c>
      <c r="E6" s="50" t="s">
        <v>110</v>
      </c>
      <c r="F6" s="50" t="s">
        <v>9</v>
      </c>
      <c r="G6" s="50" t="s">
        <v>10</v>
      </c>
      <c r="H6" s="90" t="s">
        <v>106</v>
      </c>
      <c r="I6" s="90" t="s">
        <v>29</v>
      </c>
      <c r="J6" s="90" t="s">
        <v>87</v>
      </c>
      <c r="K6" s="52" t="s">
        <v>11</v>
      </c>
      <c r="L6" s="53" t="s">
        <v>92</v>
      </c>
      <c r="M6" s="93" t="s">
        <v>53</v>
      </c>
      <c r="N6" s="94" t="s">
        <v>54</v>
      </c>
      <c r="O6" s="54"/>
      <c r="P6" s="89" t="s">
        <v>22</v>
      </c>
      <c r="Q6" s="53" t="s">
        <v>90</v>
      </c>
      <c r="R6" s="79" t="s">
        <v>59</v>
      </c>
      <c r="S6" s="80" t="s">
        <v>91</v>
      </c>
    </row>
    <row r="7" spans="1:19" x14ac:dyDescent="0.25">
      <c r="B7" s="27" t="str" cm="1">
        <f t="array" ref="B7">_xlfn.IFS(C7="","",Riepilogo!$C$9="","INSERIRE NOME SOCIETÀ",C7&lt;&gt;"",Riepilogo!$C$9)</f>
        <v/>
      </c>
      <c r="C7" s="28"/>
      <c r="D7" s="38"/>
      <c r="E7" s="38"/>
      <c r="F7" s="29"/>
      <c r="G7" s="29"/>
      <c r="H7" s="29"/>
      <c r="I7" s="31"/>
      <c r="J7" s="33"/>
      <c r="K7" s="33"/>
      <c r="L7" s="30" t="str">
        <f>IF(D7="","",_xlfn.IFNA(INDEX(Dati!$M$3:$M$8,MATCH(D7,Dati!$N$3:$N$8,-1)),"ERR"))</f>
        <v/>
      </c>
      <c r="M7" s="36" t="str" cm="1">
        <f t="array" ref="M7">_xlfn.IFS(I7="","",I7="LIBERA COMPOSIZIONE","GKLB",I7="STILE","GKS")</f>
        <v/>
      </c>
      <c r="N7" s="95" t="str" cm="1">
        <f t="array" ref="N7">_xlfn.IFS(J7="","",J7="PALLONCINO","GTP",J7="COMBATTIMENTO LIBERO","GCL",J7="COMBATTIMENTO INDIVIDUALE","GCI")</f>
        <v/>
      </c>
      <c r="O7" s="32"/>
      <c r="P7" s="34" t="str">
        <f>IF(C7&lt;&gt;"",15,"")</f>
        <v/>
      </c>
      <c r="Q7" s="78" t="str" cm="1">
        <f t="array" aca="1" ref="Q7" ca="1">_xlfn.IFNA(_xlfn.IFS(C7="","",D7="","DATA DI NASCITA NON INSERITA",L7="ERR","CATEGORIA ERRATA",F7="","SESSO NON INSERITO",ISNA(VLOOKUP(F7,SESSO,1,FALSE)),"SESSO ERRATO",G7="","CINTURA NON INSERITA",ISNA(VLOOKUP(G7,CINTURE_GPG,1,FALSE)),"CINTURA ERRATA",AND(OR(J7="COMBATTIMENTO INDIVIDUALE",J7="COMBATTIMENTO LIBERO"),K7=""),"CATEGORIA DI PESO NON INSERITA",AND(I7="",J7=""),"NESSUNA GARA SELEZIONATA",AND(H7&lt;&gt;"",ISNA(VLOOKUP(H7,INDIRECT(CONCATENATE("PERCORSO_",L7)),0,FALSE))),"ERRORE GARA PERCORSO",AND(I7&lt;&gt;"",ISNA(VLOOKUP(I7,INDIRECT(CONCATENATE(L7,"_KATA")),0,FALSE))),"ERRORE GARA KATA",AND(J7&lt;&gt;"",ISNA(VLOOKUP(J7,INDIRECT(CONCATENATE(L7,"_KUMITE")),1,FALSE))),"ERRORE GARA KUMITE",AND(K7&lt;&gt;"",ISNA(VLOOKUP(K7,INDIRECT(CONCATENATE("PESI_",SUBSTITUTE(J7," ","_"),"_",F7)),1,FALSE))),"CATEGORIA PESO ERRATA"),"OK")</f>
        <v/>
      </c>
      <c r="R7" s="16">
        <f t="shared" ref="R7:R38" si="0">COUNTA(I7:J7)</f>
        <v>0</v>
      </c>
      <c r="S7" s="16">
        <f ca="1">IF(OR(Q7="",Q7="OK")=TRUE,0,1)</f>
        <v>0</v>
      </c>
    </row>
    <row r="8" spans="1:19" x14ac:dyDescent="0.25">
      <c r="B8" s="27" t="str" cm="1">
        <f t="array" ref="B8">_xlfn.IFS(C8="","",Riepilogo!$C$9="","INSERIRE NOME SOCIETÀ",C8&lt;&gt;"",Riepilogo!$C$9)</f>
        <v/>
      </c>
      <c r="C8" s="35"/>
      <c r="D8" s="38"/>
      <c r="E8" s="38"/>
      <c r="F8" s="29"/>
      <c r="G8" s="29"/>
      <c r="H8" s="29"/>
      <c r="I8" s="31"/>
      <c r="J8" s="33"/>
      <c r="K8" s="33"/>
      <c r="L8" s="30" t="str">
        <f>IF(D8="","",_xlfn.IFNA(INDEX(Dati!$M$3:$M$8,MATCH(D8,Dati!$N$3:$N$8,-1)),"ERR"))</f>
        <v/>
      </c>
      <c r="M8" s="36" t="str" cm="1">
        <f t="array" ref="M8">_xlfn.IFS(I8="","",I8="LIBERA COMPOSIZIONE","GKLB",I8="STILE","GKS")</f>
        <v/>
      </c>
      <c r="N8" s="95" t="str" cm="1">
        <f t="array" ref="N8">_xlfn.IFS(J8="","",J8="PALLONCINO","GTP",J8="COMBATTIMENTO LIBERO","GCL",J8="COMBATTIMENTO INDIVIDUALE","GCI")</f>
        <v/>
      </c>
      <c r="O8" s="37"/>
      <c r="P8" s="34" t="str">
        <f t="shared" ref="P8:P71" si="1">IF(C8&lt;&gt;"",15,"")</f>
        <v/>
      </c>
      <c r="Q8" s="78" t="str" cm="1">
        <f t="array" aca="1" ref="Q8" ca="1">_xlfn.IFNA(_xlfn.IFS(C8="","",D8="","DATA DI NASCITA NON INSERITA",L8="ERR","CATEGORIA ERRATA",F8="","SESSO NON INSERITO",ISNA(VLOOKUP(F8,SESSO,1,FALSE)),"SESSO ERRATO",G8="","CINTURA NON INSERITA",ISNA(VLOOKUP(G8,CINTURE_GPG,1,FALSE)),"CINTURA ERRATA",AND(OR(J8="COMBATTIMENTO INDIVIDUALE",J8="COMBATTIMENTO LIBERO"),K8=""),"CATEGORIA DI PESO NON INSERITA",AND(I8="",J8=""),"NESSUNA GARA SELEZIONATA",AND(H8&lt;&gt;"",ISNA(VLOOKUP(H8,INDIRECT(CONCATENATE("PERCORSO_",L8)),0,FALSE))),"ERRORE GARA PERCORSO",AND(I8&lt;&gt;"",ISNA(VLOOKUP(I8,INDIRECT(CONCATENATE(L8,"_KATA")),0,FALSE))),"ERRORE GARA KATA",AND(J8&lt;&gt;"",ISNA(VLOOKUP(J8,INDIRECT(CONCATENATE(L8,"_KUMITE")),1,FALSE))),"ERRORE GARA KUMITE",AND(K8&lt;&gt;"",ISNA(VLOOKUP(K8,INDIRECT(CONCATENATE("PESI_",SUBSTITUTE(J8," ","_"),"_",F8)),1,FALSE))),"CATEGORIA PESO ERRATA"),"OK")</f>
        <v/>
      </c>
      <c r="R8" s="16">
        <f t="shared" si="0"/>
        <v>0</v>
      </c>
      <c r="S8" s="16">
        <f t="shared" ref="S8:S71" ca="1" si="2">IF(OR(Q8="",Q8="OK")=TRUE,0,1)</f>
        <v>0</v>
      </c>
    </row>
    <row r="9" spans="1:19" x14ac:dyDescent="0.25">
      <c r="B9" s="27" t="str" cm="1">
        <f t="array" ref="B9">_xlfn.IFS(C9="","",Riepilogo!$C$9="","INSERIRE NOME SOCIETÀ",C9&lt;&gt;"",Riepilogo!$C$9)</f>
        <v/>
      </c>
      <c r="C9" s="35"/>
      <c r="D9" s="38"/>
      <c r="E9" s="38"/>
      <c r="F9" s="29"/>
      <c r="G9" s="29"/>
      <c r="H9" s="29"/>
      <c r="I9" s="31"/>
      <c r="J9" s="33"/>
      <c r="K9" s="33"/>
      <c r="L9" s="30" t="str">
        <f>IF(D9="","",_xlfn.IFNA(INDEX(Dati!$M$3:$M$8,MATCH(D9,Dati!$N$3:$N$8,-1)),"ERR"))</f>
        <v/>
      </c>
      <c r="M9" s="36" t="str" cm="1">
        <f t="array" ref="M9">_xlfn.IFS(I9="","",I9="LIBERA COMPOSIZIONE","GKLB",I9="STILE","GKS")</f>
        <v/>
      </c>
      <c r="N9" s="95" t="str" cm="1">
        <f t="array" ref="N9">_xlfn.IFS(J9="","",J9="PALLONCINO","GTP",J9="COMBATTIMENTO LIBERO","GCL",J9="COMBATTIMENTO INDIVIDUALE","GCI")</f>
        <v/>
      </c>
      <c r="O9" s="37"/>
      <c r="P9" s="34" t="str">
        <f t="shared" si="1"/>
        <v/>
      </c>
      <c r="Q9" s="78" t="str" cm="1">
        <f t="array" aca="1" ref="Q9" ca="1">_xlfn.IFNA(_xlfn.IFS(C9="","",D9="","DATA DI NASCITA NON INSERITA",L9="ERR","CATEGORIA ERRATA",F9="","SESSO NON INSERITO",ISNA(VLOOKUP(F9,SESSO,1,FALSE)),"SESSO ERRATO",G9="","CINTURA NON INSERITA",ISNA(VLOOKUP(G9,CINTURE_GPG,1,FALSE)),"CINTURA ERRATA",AND(OR(J9="COMBATTIMENTO INDIVIDUALE",J9="COMBATTIMENTO LIBERO"),K9=""),"CATEGORIA DI PESO NON INSERITA",AND(I9="",J9=""),"NESSUNA GARA SELEZIONATA",AND(H9&lt;&gt;"",ISNA(VLOOKUP(H9,INDIRECT(CONCATENATE("PERCORSO_",L9)),0,FALSE))),"ERRORE GARA PERCORSO",AND(I9&lt;&gt;"",ISNA(VLOOKUP(I9,INDIRECT(CONCATENATE(L9,"_KATA")),0,FALSE))),"ERRORE GARA KATA",AND(J9&lt;&gt;"",ISNA(VLOOKUP(J9,INDIRECT(CONCATENATE(L9,"_KUMITE")),1,FALSE))),"ERRORE GARA KUMITE",AND(K9&lt;&gt;"",ISNA(VLOOKUP(K9,INDIRECT(CONCATENATE("PESI_",SUBSTITUTE(J9," ","_"),"_",F9)),1,FALSE))),"CATEGORIA PESO ERRATA"),"OK")</f>
        <v/>
      </c>
      <c r="R9" s="16">
        <f t="shared" si="0"/>
        <v>0</v>
      </c>
      <c r="S9" s="16">
        <f t="shared" ca="1" si="2"/>
        <v>0</v>
      </c>
    </row>
    <row r="10" spans="1:19" x14ac:dyDescent="0.25">
      <c r="B10" s="27" t="str" cm="1">
        <f t="array" ref="B10">_xlfn.IFS(C10="","",Riepilogo!$C$9="","INSERIRE NOME SOCIETÀ",C10&lt;&gt;"",Riepilogo!$C$9)</f>
        <v/>
      </c>
      <c r="C10" s="35"/>
      <c r="D10" s="38"/>
      <c r="E10" s="38"/>
      <c r="F10" s="29"/>
      <c r="G10" s="29"/>
      <c r="H10" s="29"/>
      <c r="I10" s="31"/>
      <c r="J10" s="33"/>
      <c r="K10" s="33"/>
      <c r="L10" s="30" t="str">
        <f>IF(D10="","",_xlfn.IFNA(INDEX(Dati!$M$3:$M$8,MATCH(D10,Dati!$N$3:$N$8,-1)),"ERR"))</f>
        <v/>
      </c>
      <c r="M10" s="36" t="str" cm="1">
        <f t="array" ref="M10">_xlfn.IFS(I10="","",I10="LIBERA COMPOSIZIONE","GKLB",I10="STILE","GKS")</f>
        <v/>
      </c>
      <c r="N10" s="95" t="str" cm="1">
        <f t="array" ref="N10">_xlfn.IFS(J10="","",J10="PALLONCINO","GTP",J10="COMBATTIMENTO LIBERO","GCL",J10="COMBATTIMENTO INDIVIDUALE","GCI")</f>
        <v/>
      </c>
      <c r="O10" s="37"/>
      <c r="P10" s="34" t="str">
        <f t="shared" si="1"/>
        <v/>
      </c>
      <c r="Q10" s="78" t="str" cm="1">
        <f t="array" aca="1" ref="Q10" ca="1">_xlfn.IFNA(_xlfn.IFS(C10="","",D10="","DATA DI NASCITA NON INSERITA",L10="ERR","CATEGORIA ERRATA",F10="","SESSO NON INSERITO",ISNA(VLOOKUP(F10,SESSO,1,FALSE)),"SESSO ERRATO",G10="","CINTURA NON INSERITA",ISNA(VLOOKUP(G10,CINTURE_GPG,1,FALSE)),"CINTURA ERRATA",AND(OR(J10="COMBATTIMENTO INDIVIDUALE",J10="COMBATTIMENTO LIBERO"),K10=""),"CATEGORIA DI PESO NON INSERITA",AND(I10="",J10=""),"NESSUNA GARA SELEZIONATA",AND(H10&lt;&gt;"",ISNA(VLOOKUP(H10,INDIRECT(CONCATENATE("PERCORSO_",L10)),0,FALSE))),"ERRORE GARA PERCORSO",AND(I10&lt;&gt;"",ISNA(VLOOKUP(I10,INDIRECT(CONCATENATE(L10,"_KATA")),0,FALSE))),"ERRORE GARA KATA",AND(J10&lt;&gt;"",ISNA(VLOOKUP(J10,INDIRECT(CONCATENATE(L10,"_KUMITE")),1,FALSE))),"ERRORE GARA KUMITE",AND(K10&lt;&gt;"",ISNA(VLOOKUP(K10,INDIRECT(CONCATENATE("PESI_",SUBSTITUTE(J10," ","_"),"_",F10)),1,FALSE))),"CATEGORIA PESO ERRATA"),"OK")</f>
        <v/>
      </c>
      <c r="R10" s="16">
        <f t="shared" si="0"/>
        <v>0</v>
      </c>
      <c r="S10" s="16">
        <f t="shared" ca="1" si="2"/>
        <v>0</v>
      </c>
    </row>
    <row r="11" spans="1:19" x14ac:dyDescent="0.25">
      <c r="B11" s="27" t="str" cm="1">
        <f t="array" ref="B11">_xlfn.IFS(C11="","",Riepilogo!$C$9="","INSERIRE NOME SOCIETÀ",C11&lt;&gt;"",Riepilogo!$C$9)</f>
        <v/>
      </c>
      <c r="C11" s="35"/>
      <c r="D11" s="38"/>
      <c r="E11" s="38"/>
      <c r="F11" s="29"/>
      <c r="G11" s="29"/>
      <c r="H11" s="29"/>
      <c r="I11" s="31"/>
      <c r="J11" s="33"/>
      <c r="K11" s="33"/>
      <c r="L11" s="30" t="str">
        <f>IF(D11="","",_xlfn.IFNA(INDEX(Dati!$M$3:$M$8,MATCH(D11,Dati!$N$3:$N$8,-1)),"ERR"))</f>
        <v/>
      </c>
      <c r="M11" s="36" t="str" cm="1">
        <f t="array" ref="M11">_xlfn.IFS(I11="","",I11="LIBERA COMPOSIZIONE","GKLB",I11="STILE","GKS")</f>
        <v/>
      </c>
      <c r="N11" s="95" t="str" cm="1">
        <f t="array" ref="N11">_xlfn.IFS(J11="","",J11="PALLONCINO","GTP",J11="COMBATTIMENTO LIBERO","GCL",J11="COMBATTIMENTO INDIVIDUALE","GCI")</f>
        <v/>
      </c>
      <c r="O11" s="37"/>
      <c r="P11" s="34" t="str">
        <f t="shared" si="1"/>
        <v/>
      </c>
      <c r="Q11" s="78" t="str" cm="1">
        <f t="array" aca="1" ref="Q11" ca="1">_xlfn.IFNA(_xlfn.IFS(C11="","",D11="","DATA DI NASCITA NON INSERITA",L11="ERR","CATEGORIA ERRATA",F11="","SESSO NON INSERITO",ISNA(VLOOKUP(F11,SESSO,1,FALSE)),"SESSO ERRATO",G11="","CINTURA NON INSERITA",ISNA(VLOOKUP(G11,CINTURE_GPG,1,FALSE)),"CINTURA ERRATA",AND(OR(J11="COMBATTIMENTO INDIVIDUALE",J11="COMBATTIMENTO LIBERO"),K11=""),"CATEGORIA DI PESO NON INSERITA",AND(I11="",J11=""),"NESSUNA GARA SELEZIONATA",AND(H11&lt;&gt;"",ISNA(VLOOKUP(H11,INDIRECT(CONCATENATE("PERCORSO_",L11)),0,FALSE))),"ERRORE GARA PERCORSO",AND(I11&lt;&gt;"",ISNA(VLOOKUP(I11,INDIRECT(CONCATENATE(L11,"_KATA")),0,FALSE))),"ERRORE GARA KATA",AND(J11&lt;&gt;"",ISNA(VLOOKUP(J11,INDIRECT(CONCATENATE(L11,"_KUMITE")),1,FALSE))),"ERRORE GARA KUMITE",AND(K11&lt;&gt;"",ISNA(VLOOKUP(K11,INDIRECT(CONCATENATE("PESI_",SUBSTITUTE(J11," ","_"),"_",F11)),1,FALSE))),"CATEGORIA PESO ERRATA"),"OK")</f>
        <v/>
      </c>
      <c r="R11" s="16">
        <f t="shared" si="0"/>
        <v>0</v>
      </c>
      <c r="S11" s="16">
        <f t="shared" ca="1" si="2"/>
        <v>0</v>
      </c>
    </row>
    <row r="12" spans="1:19" x14ac:dyDescent="0.25">
      <c r="B12" s="27" t="str" cm="1">
        <f t="array" ref="B12">_xlfn.IFS(C12="","",Riepilogo!$C$9="","INSERIRE NOME SOCIETÀ",C12&lt;&gt;"",Riepilogo!$C$9)</f>
        <v/>
      </c>
      <c r="C12" s="35"/>
      <c r="D12" s="38"/>
      <c r="E12" s="38"/>
      <c r="F12" s="29"/>
      <c r="G12" s="29"/>
      <c r="H12" s="29"/>
      <c r="I12" s="31"/>
      <c r="J12" s="33"/>
      <c r="K12" s="33"/>
      <c r="L12" s="30" t="str">
        <f>IF(D12="","",_xlfn.IFNA(INDEX(Dati!$M$3:$M$8,MATCH(D12,Dati!$N$3:$N$8,-1)),"ERR"))</f>
        <v/>
      </c>
      <c r="M12" s="36" t="str" cm="1">
        <f t="array" ref="M12">_xlfn.IFS(I12="","",I12="LIBERA COMPOSIZIONE","GKLB",I12="STILE","GKS")</f>
        <v/>
      </c>
      <c r="N12" s="95" t="str" cm="1">
        <f t="array" ref="N12">_xlfn.IFS(J12="","",J12="PALLONCINO","GTP",J12="COMBATTIMENTO LIBERO","GCL",J12="COMBATTIMENTO INDIVIDUALE","GCI")</f>
        <v/>
      </c>
      <c r="O12" s="37"/>
      <c r="P12" s="34" t="str">
        <f t="shared" si="1"/>
        <v/>
      </c>
      <c r="Q12" s="78" t="str" cm="1">
        <f t="array" aca="1" ref="Q12" ca="1">_xlfn.IFNA(_xlfn.IFS(C12="","",D12="","DATA DI NASCITA NON INSERITA",L12="ERR","CATEGORIA ERRATA",F12="","SESSO NON INSERITO",ISNA(VLOOKUP(F12,SESSO,1,FALSE)),"SESSO ERRATO",G12="","CINTURA NON INSERITA",ISNA(VLOOKUP(G12,CINTURE_GPG,1,FALSE)),"CINTURA ERRATA",AND(OR(J12="COMBATTIMENTO INDIVIDUALE",J12="COMBATTIMENTO LIBERO"),K12=""),"CATEGORIA DI PESO NON INSERITA",AND(I12="",J12=""),"NESSUNA GARA SELEZIONATA",AND(H12&lt;&gt;"",ISNA(VLOOKUP(H12,INDIRECT(CONCATENATE("PERCORSO_",L12)),0,FALSE))),"ERRORE GARA PERCORSO",AND(I12&lt;&gt;"",ISNA(VLOOKUP(I12,INDIRECT(CONCATENATE(L12,"_KATA")),0,FALSE))),"ERRORE GARA KATA",AND(J12&lt;&gt;"",ISNA(VLOOKUP(J12,INDIRECT(CONCATENATE(L12,"_KUMITE")),1,FALSE))),"ERRORE GARA KUMITE",AND(K12&lt;&gt;"",ISNA(VLOOKUP(K12,INDIRECT(CONCATENATE("PESI_",SUBSTITUTE(J12," ","_"),"_",F12)),1,FALSE))),"CATEGORIA PESO ERRATA"),"OK")</f>
        <v/>
      </c>
      <c r="R12" s="16">
        <f t="shared" si="0"/>
        <v>0</v>
      </c>
      <c r="S12" s="16">
        <f t="shared" ca="1" si="2"/>
        <v>0</v>
      </c>
    </row>
    <row r="13" spans="1:19" x14ac:dyDescent="0.25">
      <c r="B13" s="27" t="str" cm="1">
        <f t="array" ref="B13">_xlfn.IFS(C13="","",Riepilogo!$C$9="","INSERIRE NOME SOCIETÀ",C13&lt;&gt;"",Riepilogo!$C$9)</f>
        <v/>
      </c>
      <c r="C13" s="35"/>
      <c r="D13" s="38"/>
      <c r="E13" s="38"/>
      <c r="F13" s="29"/>
      <c r="G13" s="29"/>
      <c r="H13" s="29"/>
      <c r="I13" s="31"/>
      <c r="J13" s="33"/>
      <c r="K13" s="33"/>
      <c r="L13" s="30" t="str">
        <f>IF(D13="","",_xlfn.IFNA(INDEX(Dati!$M$3:$M$8,MATCH(D13,Dati!$N$3:$N$8,-1)),"ERR"))</f>
        <v/>
      </c>
      <c r="M13" s="36" t="str" cm="1">
        <f t="array" ref="M13">_xlfn.IFS(I13="","",I13="LIBERA COMPOSIZIONE","GKLB",I13="STILE","GKS")</f>
        <v/>
      </c>
      <c r="N13" s="95" t="str" cm="1">
        <f t="array" ref="N13">_xlfn.IFS(J13="","",J13="PALLONCINO","GTP",J13="COMBATTIMENTO LIBERO","GCL",J13="COMBATTIMENTO INDIVIDUALE","GCI")</f>
        <v/>
      </c>
      <c r="O13" s="37"/>
      <c r="P13" s="34" t="str">
        <f t="shared" si="1"/>
        <v/>
      </c>
      <c r="Q13" s="78" t="str" cm="1">
        <f t="array" aca="1" ref="Q13" ca="1">_xlfn.IFNA(_xlfn.IFS(C13="","",D13="","DATA DI NASCITA NON INSERITA",L13="ERR","CATEGORIA ERRATA",F13="","SESSO NON INSERITO",ISNA(VLOOKUP(F13,SESSO,1,FALSE)),"SESSO ERRATO",G13="","CINTURA NON INSERITA",ISNA(VLOOKUP(G13,CINTURE_GPG,1,FALSE)),"CINTURA ERRATA",AND(OR(J13="COMBATTIMENTO INDIVIDUALE",J13="COMBATTIMENTO LIBERO"),K13=""),"CATEGORIA DI PESO NON INSERITA",AND(I13="",J13=""),"NESSUNA GARA SELEZIONATA",AND(H13&lt;&gt;"",ISNA(VLOOKUP(H13,INDIRECT(CONCATENATE("PERCORSO_",L13)),0,FALSE))),"ERRORE GARA PERCORSO",AND(I13&lt;&gt;"",ISNA(VLOOKUP(I13,INDIRECT(CONCATENATE(L13,"_KATA")),0,FALSE))),"ERRORE GARA KATA",AND(J13&lt;&gt;"",ISNA(VLOOKUP(J13,INDIRECT(CONCATENATE(L13,"_KUMITE")),1,FALSE))),"ERRORE GARA KUMITE",AND(K13&lt;&gt;"",ISNA(VLOOKUP(K13,INDIRECT(CONCATENATE("PESI_",SUBSTITUTE(J13," ","_"),"_",F13)),1,FALSE))),"CATEGORIA PESO ERRATA"),"OK")</f>
        <v/>
      </c>
      <c r="R13" s="16">
        <f t="shared" si="0"/>
        <v>0</v>
      </c>
      <c r="S13" s="16">
        <f t="shared" ca="1" si="2"/>
        <v>0</v>
      </c>
    </row>
    <row r="14" spans="1:19" x14ac:dyDescent="0.25">
      <c r="B14" s="27" t="str" cm="1">
        <f t="array" ref="B14">_xlfn.IFS(C14="","",Riepilogo!$C$9="","INSERIRE NOME SOCIETÀ",C14&lt;&gt;"",Riepilogo!$C$9)</f>
        <v/>
      </c>
      <c r="C14" s="35"/>
      <c r="D14" s="38"/>
      <c r="E14" s="38"/>
      <c r="F14" s="29"/>
      <c r="G14" s="29"/>
      <c r="H14" s="29"/>
      <c r="I14" s="31"/>
      <c r="J14" s="33"/>
      <c r="K14" s="33"/>
      <c r="L14" s="30" t="str">
        <f>IF(D14="","",_xlfn.IFNA(INDEX(Dati!$M$3:$M$8,MATCH(D14,Dati!$N$3:$N$8,-1)),"ERR"))</f>
        <v/>
      </c>
      <c r="M14" s="36" t="str" cm="1">
        <f t="array" ref="M14">_xlfn.IFS(I14="","",I14="LIBERA COMPOSIZIONE","GKLB",I14="STILE","GKS")</f>
        <v/>
      </c>
      <c r="N14" s="95" t="str" cm="1">
        <f t="array" ref="N14">_xlfn.IFS(J14="","",J14="PALLONCINO","GTP",J14="COMBATTIMENTO LIBERO","GCL",J14="COMBATTIMENTO INDIVIDUALE","GCI")</f>
        <v/>
      </c>
      <c r="O14" s="37"/>
      <c r="P14" s="34" t="str">
        <f t="shared" si="1"/>
        <v/>
      </c>
      <c r="Q14" s="78" t="str" cm="1">
        <f t="array" aca="1" ref="Q14" ca="1">_xlfn.IFNA(_xlfn.IFS(C14="","",D14="","DATA DI NASCITA NON INSERITA",L14="ERR","CATEGORIA ERRATA",F14="","SESSO NON INSERITO",ISNA(VLOOKUP(F14,SESSO,1,FALSE)),"SESSO ERRATO",G14="","CINTURA NON INSERITA",ISNA(VLOOKUP(G14,CINTURE_GPG,1,FALSE)),"CINTURA ERRATA",AND(OR(J14="COMBATTIMENTO INDIVIDUALE",J14="COMBATTIMENTO LIBERO"),K14=""),"CATEGORIA DI PESO NON INSERITA",AND(I14="",J14=""),"NESSUNA GARA SELEZIONATA",AND(H14&lt;&gt;"",ISNA(VLOOKUP(H14,INDIRECT(CONCATENATE("PERCORSO_",L14)),0,FALSE))),"ERRORE GARA PERCORSO",AND(I14&lt;&gt;"",ISNA(VLOOKUP(I14,INDIRECT(CONCATENATE(L14,"_KATA")),0,FALSE))),"ERRORE GARA KATA",AND(J14&lt;&gt;"",ISNA(VLOOKUP(J14,INDIRECT(CONCATENATE(L14,"_KUMITE")),1,FALSE))),"ERRORE GARA KUMITE",AND(K14&lt;&gt;"",ISNA(VLOOKUP(K14,INDIRECT(CONCATENATE("PESI_",SUBSTITUTE(J14," ","_"),"_",F14)),1,FALSE))),"CATEGORIA PESO ERRATA"),"OK")</f>
        <v/>
      </c>
      <c r="R14" s="16">
        <f t="shared" si="0"/>
        <v>0</v>
      </c>
      <c r="S14" s="16">
        <f t="shared" ca="1" si="2"/>
        <v>0</v>
      </c>
    </row>
    <row r="15" spans="1:19" x14ac:dyDescent="0.25">
      <c r="B15" s="27" t="str" cm="1">
        <f t="array" ref="B15">_xlfn.IFS(C15="","",Riepilogo!$C$9="","INSERIRE NOME SOCIETÀ",C15&lt;&gt;"",Riepilogo!$C$9)</f>
        <v/>
      </c>
      <c r="C15" s="35"/>
      <c r="D15" s="38"/>
      <c r="E15" s="38"/>
      <c r="F15" s="29"/>
      <c r="G15" s="29"/>
      <c r="H15" s="29"/>
      <c r="I15" s="31"/>
      <c r="J15" s="33"/>
      <c r="K15" s="33"/>
      <c r="L15" s="30" t="str">
        <f>IF(D15="","",_xlfn.IFNA(INDEX(Dati!$M$3:$M$8,MATCH(D15,Dati!$N$3:$N$8,-1)),"ERR"))</f>
        <v/>
      </c>
      <c r="M15" s="36" t="str" cm="1">
        <f t="array" ref="M15">_xlfn.IFS(I15="","",I15="LIBERA COMPOSIZIONE","GKLB",I15="STILE","GKS")</f>
        <v/>
      </c>
      <c r="N15" s="95" t="str" cm="1">
        <f t="array" ref="N15">_xlfn.IFS(J15="","",J15="PALLONCINO","GTP",J15="COMBATTIMENTO LIBERO","GCL",J15="COMBATTIMENTO INDIVIDUALE","GCI")</f>
        <v/>
      </c>
      <c r="O15" s="37"/>
      <c r="P15" s="34" t="str">
        <f t="shared" si="1"/>
        <v/>
      </c>
      <c r="Q15" s="78" t="str" cm="1">
        <f t="array" aca="1" ref="Q15" ca="1">_xlfn.IFNA(_xlfn.IFS(C15="","",D15="","DATA DI NASCITA NON INSERITA",L15="ERR","CATEGORIA ERRATA",F15="","SESSO NON INSERITO",ISNA(VLOOKUP(F15,SESSO,1,FALSE)),"SESSO ERRATO",G15="","CINTURA NON INSERITA",ISNA(VLOOKUP(G15,CINTURE_GPG,1,FALSE)),"CINTURA ERRATA",AND(OR(J15="COMBATTIMENTO INDIVIDUALE",J15="COMBATTIMENTO LIBERO"),K15=""),"CATEGORIA DI PESO NON INSERITA",AND(I15="",J15=""),"NESSUNA GARA SELEZIONATA",AND(H15&lt;&gt;"",ISNA(VLOOKUP(H15,INDIRECT(CONCATENATE("PERCORSO_",L15)),0,FALSE))),"ERRORE GARA PERCORSO",AND(I15&lt;&gt;"",ISNA(VLOOKUP(I15,INDIRECT(CONCATENATE(L15,"_KATA")),0,FALSE))),"ERRORE GARA KATA",AND(J15&lt;&gt;"",ISNA(VLOOKUP(J15,INDIRECT(CONCATENATE(L15,"_KUMITE")),1,FALSE))),"ERRORE GARA KUMITE",AND(K15&lt;&gt;"",ISNA(VLOOKUP(K15,INDIRECT(CONCATENATE("PESI_",SUBSTITUTE(J15," ","_"),"_",F15)),1,FALSE))),"CATEGORIA PESO ERRATA"),"OK")</f>
        <v/>
      </c>
      <c r="R15" s="16">
        <f t="shared" si="0"/>
        <v>0</v>
      </c>
      <c r="S15" s="16">
        <f t="shared" ca="1" si="2"/>
        <v>0</v>
      </c>
    </row>
    <row r="16" spans="1:19" x14ac:dyDescent="0.25">
      <c r="B16" s="27" t="str" cm="1">
        <f t="array" ref="B16">_xlfn.IFS(C16="","",Riepilogo!$C$9="","INSERIRE NOME SOCIETÀ",C16&lt;&gt;"",Riepilogo!$C$9)</f>
        <v/>
      </c>
      <c r="C16" s="35"/>
      <c r="D16" s="38"/>
      <c r="E16" s="38"/>
      <c r="F16" s="29"/>
      <c r="G16" s="29"/>
      <c r="H16" s="29"/>
      <c r="I16" s="31"/>
      <c r="J16" s="33"/>
      <c r="K16" s="33"/>
      <c r="L16" s="30" t="str">
        <f>IF(D16="","",_xlfn.IFNA(INDEX(Dati!$M$3:$M$8,MATCH(D16,Dati!$N$3:$N$8,-1)),"ERR"))</f>
        <v/>
      </c>
      <c r="M16" s="36" t="str" cm="1">
        <f t="array" ref="M16">_xlfn.IFS(I16="","",I16="LIBERA COMPOSIZIONE","GKLB",I16="STILE","GKS")</f>
        <v/>
      </c>
      <c r="N16" s="95" t="str" cm="1">
        <f t="array" ref="N16">_xlfn.IFS(J16="","",J16="PALLONCINO","GTP",J16="COMBATTIMENTO LIBERO","GCL",J16="COMBATTIMENTO INDIVIDUALE","GCI")</f>
        <v/>
      </c>
      <c r="O16" s="37"/>
      <c r="P16" s="34" t="str">
        <f t="shared" si="1"/>
        <v/>
      </c>
      <c r="Q16" s="78" t="str" cm="1">
        <f t="array" aca="1" ref="Q16" ca="1">_xlfn.IFNA(_xlfn.IFS(C16="","",D16="","DATA DI NASCITA NON INSERITA",L16="ERR","CATEGORIA ERRATA",F16="","SESSO NON INSERITO",ISNA(VLOOKUP(F16,SESSO,1,FALSE)),"SESSO ERRATO",G16="","CINTURA NON INSERITA",ISNA(VLOOKUP(G16,CINTURE_GPG,1,FALSE)),"CINTURA ERRATA",AND(OR(J16="COMBATTIMENTO INDIVIDUALE",J16="COMBATTIMENTO LIBERO"),K16=""),"CATEGORIA DI PESO NON INSERITA",AND(I16="",J16=""),"NESSUNA GARA SELEZIONATA",AND(H16&lt;&gt;"",ISNA(VLOOKUP(H16,INDIRECT(CONCATENATE("PERCORSO_",L16)),0,FALSE))),"ERRORE GARA PERCORSO",AND(I16&lt;&gt;"",ISNA(VLOOKUP(I16,INDIRECT(CONCATENATE(L16,"_KATA")),0,FALSE))),"ERRORE GARA KATA",AND(J16&lt;&gt;"",ISNA(VLOOKUP(J16,INDIRECT(CONCATENATE(L16,"_KUMITE")),1,FALSE))),"ERRORE GARA KUMITE",AND(K16&lt;&gt;"",ISNA(VLOOKUP(K16,INDIRECT(CONCATENATE("PESI_",SUBSTITUTE(J16," ","_"),"_",F16)),1,FALSE))),"CATEGORIA PESO ERRATA"),"OK")</f>
        <v/>
      </c>
      <c r="R16" s="16">
        <f t="shared" si="0"/>
        <v>0</v>
      </c>
      <c r="S16" s="16">
        <f t="shared" ca="1" si="2"/>
        <v>0</v>
      </c>
    </row>
    <row r="17" spans="2:19" x14ac:dyDescent="0.25">
      <c r="B17" s="27" t="str" cm="1">
        <f t="array" ref="B17">_xlfn.IFS(C17="","",Riepilogo!$C$9="","INSERIRE NOME SOCIETÀ",C17&lt;&gt;"",Riepilogo!$C$9)</f>
        <v/>
      </c>
      <c r="C17" s="35"/>
      <c r="D17" s="38"/>
      <c r="E17" s="38"/>
      <c r="F17" s="29"/>
      <c r="G17" s="29"/>
      <c r="H17" s="29"/>
      <c r="I17" s="31"/>
      <c r="J17" s="33"/>
      <c r="K17" s="33"/>
      <c r="L17" s="30" t="str">
        <f>IF(D17="","",_xlfn.IFNA(INDEX(Dati!$M$3:$M$8,MATCH(D17,Dati!$N$3:$N$8,-1)),"ERR"))</f>
        <v/>
      </c>
      <c r="M17" s="36" t="str" cm="1">
        <f t="array" ref="M17">_xlfn.IFS(I17="","",I17="LIBERA COMPOSIZIONE","GKLB",I17="STILE","GKS")</f>
        <v/>
      </c>
      <c r="N17" s="95" t="str" cm="1">
        <f t="array" ref="N17">_xlfn.IFS(J17="","",J17="PALLONCINO","GTP",J17="COMBATTIMENTO LIBERO","GCL",J17="COMBATTIMENTO INDIVIDUALE","GCI")</f>
        <v/>
      </c>
      <c r="O17" s="37"/>
      <c r="P17" s="34" t="str">
        <f t="shared" si="1"/>
        <v/>
      </c>
      <c r="Q17" s="78" t="str" cm="1">
        <f t="array" aca="1" ref="Q17" ca="1">_xlfn.IFNA(_xlfn.IFS(C17="","",D17="","DATA DI NASCITA NON INSERITA",L17="ERR","CATEGORIA ERRATA",F17="","SESSO NON INSERITO",ISNA(VLOOKUP(F17,SESSO,1,FALSE)),"SESSO ERRATO",G17="","CINTURA NON INSERITA",ISNA(VLOOKUP(G17,CINTURE_GPG,1,FALSE)),"CINTURA ERRATA",AND(OR(J17="COMBATTIMENTO INDIVIDUALE",J17="COMBATTIMENTO LIBERO"),K17=""),"CATEGORIA DI PESO NON INSERITA",AND(I17="",J17=""),"NESSUNA GARA SELEZIONATA",AND(H17&lt;&gt;"",ISNA(VLOOKUP(H17,INDIRECT(CONCATENATE("PERCORSO_",L17)),0,FALSE))),"ERRORE GARA PERCORSO",AND(I17&lt;&gt;"",ISNA(VLOOKUP(I17,INDIRECT(CONCATENATE(L17,"_KATA")),0,FALSE))),"ERRORE GARA KATA",AND(J17&lt;&gt;"",ISNA(VLOOKUP(J17,INDIRECT(CONCATENATE(L17,"_KUMITE")),1,FALSE))),"ERRORE GARA KUMITE",AND(K17&lt;&gt;"",ISNA(VLOOKUP(K17,INDIRECT(CONCATENATE("PESI_",SUBSTITUTE(J17," ","_"),"_",F17)),1,FALSE))),"CATEGORIA PESO ERRATA"),"OK")</f>
        <v/>
      </c>
      <c r="R17" s="16">
        <f t="shared" si="0"/>
        <v>0</v>
      </c>
      <c r="S17" s="16">
        <f t="shared" ca="1" si="2"/>
        <v>0</v>
      </c>
    </row>
    <row r="18" spans="2:19" x14ac:dyDescent="0.25">
      <c r="B18" s="27" t="str" cm="1">
        <f t="array" ref="B18">_xlfn.IFS(C18="","",Riepilogo!$C$9="","INSERIRE NOME SOCIETÀ",C18&lt;&gt;"",Riepilogo!$C$9)</f>
        <v/>
      </c>
      <c r="C18" s="35"/>
      <c r="D18" s="38"/>
      <c r="E18" s="38"/>
      <c r="F18" s="29"/>
      <c r="G18" s="29"/>
      <c r="H18" s="29"/>
      <c r="I18" s="31"/>
      <c r="J18" s="33"/>
      <c r="K18" s="33"/>
      <c r="L18" s="30" t="str">
        <f>IF(D18="","",_xlfn.IFNA(INDEX(Dati!$M$3:$M$8,MATCH(D18,Dati!$N$3:$N$8,-1)),"ERR"))</f>
        <v/>
      </c>
      <c r="M18" s="36" t="str" cm="1">
        <f t="array" ref="M18">_xlfn.IFS(I18="","",I18="LIBERA COMPOSIZIONE","GKLB",I18="STILE","GKS")</f>
        <v/>
      </c>
      <c r="N18" s="95" t="str" cm="1">
        <f t="array" ref="N18">_xlfn.IFS(J18="","",J18="PALLONCINO","GTP",J18="COMBATTIMENTO LIBERO","GCL",J18="COMBATTIMENTO INDIVIDUALE","GCI")</f>
        <v/>
      </c>
      <c r="O18" s="37"/>
      <c r="P18" s="34" t="str">
        <f t="shared" si="1"/>
        <v/>
      </c>
      <c r="Q18" s="78" t="str" cm="1">
        <f t="array" aca="1" ref="Q18" ca="1">_xlfn.IFNA(_xlfn.IFS(C18="","",D18="","DATA DI NASCITA NON INSERITA",L18="ERR","CATEGORIA ERRATA",F18="","SESSO NON INSERITO",ISNA(VLOOKUP(F18,SESSO,1,FALSE)),"SESSO ERRATO",G18="","CINTURA NON INSERITA",ISNA(VLOOKUP(G18,CINTURE_GPG,1,FALSE)),"CINTURA ERRATA",AND(OR(J18="COMBATTIMENTO INDIVIDUALE",J18="COMBATTIMENTO LIBERO"),K18=""),"CATEGORIA DI PESO NON INSERITA",AND(I18="",J18=""),"NESSUNA GARA SELEZIONATA",AND(H18&lt;&gt;"",ISNA(VLOOKUP(H18,INDIRECT(CONCATENATE("PERCORSO_",L18)),0,FALSE))),"ERRORE GARA PERCORSO",AND(I18&lt;&gt;"",ISNA(VLOOKUP(I18,INDIRECT(CONCATENATE(L18,"_KATA")),0,FALSE))),"ERRORE GARA KATA",AND(J18&lt;&gt;"",ISNA(VLOOKUP(J18,INDIRECT(CONCATENATE(L18,"_KUMITE")),1,FALSE))),"ERRORE GARA KUMITE",AND(K18&lt;&gt;"",ISNA(VLOOKUP(K18,INDIRECT(CONCATENATE("PESI_",SUBSTITUTE(J18," ","_"),"_",F18)),1,FALSE))),"CATEGORIA PESO ERRATA"),"OK")</f>
        <v/>
      </c>
      <c r="R18" s="16">
        <f t="shared" si="0"/>
        <v>0</v>
      </c>
      <c r="S18" s="16">
        <f t="shared" ca="1" si="2"/>
        <v>0</v>
      </c>
    </row>
    <row r="19" spans="2:19" x14ac:dyDescent="0.25">
      <c r="B19" s="27" t="str" cm="1">
        <f t="array" ref="B19">_xlfn.IFS(C19="","",Riepilogo!$C$9="","INSERIRE NOME SOCIETÀ",C19&lt;&gt;"",Riepilogo!$C$9)</f>
        <v/>
      </c>
      <c r="C19" s="35"/>
      <c r="D19" s="38"/>
      <c r="E19" s="38"/>
      <c r="F19" s="29"/>
      <c r="G19" s="29"/>
      <c r="H19" s="29"/>
      <c r="I19" s="31"/>
      <c r="J19" s="33"/>
      <c r="K19" s="33"/>
      <c r="L19" s="30" t="str">
        <f>IF(D19="","",_xlfn.IFNA(INDEX(Dati!$M$3:$M$8,MATCH(D19,Dati!$N$3:$N$8,-1)),"ERR"))</f>
        <v/>
      </c>
      <c r="M19" s="36" t="str" cm="1">
        <f t="array" ref="M19">_xlfn.IFS(I19="","",I19="LIBERA COMPOSIZIONE","GKLB",I19="STILE","GKS")</f>
        <v/>
      </c>
      <c r="N19" s="95" t="str" cm="1">
        <f t="array" ref="N19">_xlfn.IFS(J19="","",J19="PALLONCINO","GTP",J19="COMBATTIMENTO LIBERO","GCL",J19="COMBATTIMENTO INDIVIDUALE","GCI")</f>
        <v/>
      </c>
      <c r="O19" s="37"/>
      <c r="P19" s="34" t="str">
        <f t="shared" si="1"/>
        <v/>
      </c>
      <c r="Q19" s="78" t="str" cm="1">
        <f t="array" aca="1" ref="Q19" ca="1">_xlfn.IFNA(_xlfn.IFS(C19="","",D19="","DATA DI NASCITA NON INSERITA",L19="ERR","CATEGORIA ERRATA",F19="","SESSO NON INSERITO",ISNA(VLOOKUP(F19,SESSO,1,FALSE)),"SESSO ERRATO",G19="","CINTURA NON INSERITA",ISNA(VLOOKUP(G19,CINTURE_GPG,1,FALSE)),"CINTURA ERRATA",AND(OR(J19="COMBATTIMENTO INDIVIDUALE",J19="COMBATTIMENTO LIBERO"),K19=""),"CATEGORIA DI PESO NON INSERITA",AND(I19="",J19=""),"NESSUNA GARA SELEZIONATA",AND(H19&lt;&gt;"",ISNA(VLOOKUP(H19,INDIRECT(CONCATENATE("PERCORSO_",L19)),0,FALSE))),"ERRORE GARA PERCORSO",AND(I19&lt;&gt;"",ISNA(VLOOKUP(I19,INDIRECT(CONCATENATE(L19,"_KATA")),0,FALSE))),"ERRORE GARA KATA",AND(J19&lt;&gt;"",ISNA(VLOOKUP(J19,INDIRECT(CONCATENATE(L19,"_KUMITE")),1,FALSE))),"ERRORE GARA KUMITE",AND(K19&lt;&gt;"",ISNA(VLOOKUP(K19,INDIRECT(CONCATENATE("PESI_",SUBSTITUTE(J19," ","_"),"_",F19)),1,FALSE))),"CATEGORIA PESO ERRATA"),"OK")</f>
        <v/>
      </c>
      <c r="R19" s="16">
        <f t="shared" si="0"/>
        <v>0</v>
      </c>
      <c r="S19" s="16">
        <f t="shared" ca="1" si="2"/>
        <v>0</v>
      </c>
    </row>
    <row r="20" spans="2:19" x14ac:dyDescent="0.25">
      <c r="B20" s="27" t="str" cm="1">
        <f t="array" ref="B20">_xlfn.IFS(C20="","",Riepilogo!$C$9="","INSERIRE NOME SOCIETÀ",C20&lt;&gt;"",Riepilogo!$C$9)</f>
        <v/>
      </c>
      <c r="C20" s="35"/>
      <c r="D20" s="38"/>
      <c r="E20" s="38"/>
      <c r="F20" s="29"/>
      <c r="G20" s="29"/>
      <c r="H20" s="29"/>
      <c r="I20" s="31"/>
      <c r="J20" s="33"/>
      <c r="K20" s="33"/>
      <c r="L20" s="30" t="str">
        <f>IF(D20="","",_xlfn.IFNA(INDEX(Dati!$M$3:$M$8,MATCH(D20,Dati!$N$3:$N$8,-1)),"ERR"))</f>
        <v/>
      </c>
      <c r="M20" s="36" t="str" cm="1">
        <f t="array" ref="M20">_xlfn.IFS(I20="","",I20="LIBERA COMPOSIZIONE","GKLB",I20="STILE","GKS")</f>
        <v/>
      </c>
      <c r="N20" s="95" t="str" cm="1">
        <f t="array" ref="N20">_xlfn.IFS(J20="","",J20="PALLONCINO","GTP",J20="COMBATTIMENTO LIBERO","GCL",J20="COMBATTIMENTO INDIVIDUALE","GCI")</f>
        <v/>
      </c>
      <c r="O20" s="37"/>
      <c r="P20" s="34" t="str">
        <f t="shared" si="1"/>
        <v/>
      </c>
      <c r="Q20" s="78" t="str" cm="1">
        <f t="array" aca="1" ref="Q20" ca="1">_xlfn.IFNA(_xlfn.IFS(C20="","",D20="","DATA DI NASCITA NON INSERITA",L20="ERR","CATEGORIA ERRATA",F20="","SESSO NON INSERITO",ISNA(VLOOKUP(F20,SESSO,1,FALSE)),"SESSO ERRATO",G20="","CINTURA NON INSERITA",ISNA(VLOOKUP(G20,CINTURE_GPG,1,FALSE)),"CINTURA ERRATA",AND(OR(J20="COMBATTIMENTO INDIVIDUALE",J20="COMBATTIMENTO LIBERO"),K20=""),"CATEGORIA DI PESO NON INSERITA",AND(I20="",J20=""),"NESSUNA GARA SELEZIONATA",AND(H20&lt;&gt;"",ISNA(VLOOKUP(H20,INDIRECT(CONCATENATE("PERCORSO_",L20)),0,FALSE))),"ERRORE GARA PERCORSO",AND(I20&lt;&gt;"",ISNA(VLOOKUP(I20,INDIRECT(CONCATENATE(L20,"_KATA")),0,FALSE))),"ERRORE GARA KATA",AND(J20&lt;&gt;"",ISNA(VLOOKUP(J20,INDIRECT(CONCATENATE(L20,"_KUMITE")),1,FALSE))),"ERRORE GARA KUMITE",AND(K20&lt;&gt;"",ISNA(VLOOKUP(K20,INDIRECT(CONCATENATE("PESI_",SUBSTITUTE(J20," ","_"),"_",F20)),1,FALSE))),"CATEGORIA PESO ERRATA"),"OK")</f>
        <v/>
      </c>
      <c r="R20" s="16">
        <f t="shared" si="0"/>
        <v>0</v>
      </c>
      <c r="S20" s="16">
        <f t="shared" ca="1" si="2"/>
        <v>0</v>
      </c>
    </row>
    <row r="21" spans="2:19" x14ac:dyDescent="0.25">
      <c r="B21" s="27" t="str" cm="1">
        <f t="array" ref="B21">_xlfn.IFS(C21="","",Riepilogo!$C$9="","INSERIRE NOME SOCIETÀ",C21&lt;&gt;"",Riepilogo!$C$9)</f>
        <v/>
      </c>
      <c r="C21" s="35"/>
      <c r="D21" s="38"/>
      <c r="E21" s="38"/>
      <c r="F21" s="29"/>
      <c r="G21" s="29"/>
      <c r="H21" s="29"/>
      <c r="I21" s="31"/>
      <c r="J21" s="33"/>
      <c r="K21" s="33"/>
      <c r="L21" s="30" t="str">
        <f>IF(D21="","",_xlfn.IFNA(INDEX(Dati!$M$3:$M$8,MATCH(D21,Dati!$N$3:$N$8,-1)),"ERR"))</f>
        <v/>
      </c>
      <c r="M21" s="36" t="str" cm="1">
        <f t="array" ref="M21">_xlfn.IFS(I21="","",I21="LIBERA COMPOSIZIONE","GKLB",I21="STILE","GKS")</f>
        <v/>
      </c>
      <c r="N21" s="95" t="str" cm="1">
        <f t="array" ref="N21">_xlfn.IFS(J21="","",J21="PALLONCINO","GTP",J21="COMBATTIMENTO LIBERO","GCL",J21="COMBATTIMENTO INDIVIDUALE","GCI")</f>
        <v/>
      </c>
      <c r="O21" s="37"/>
      <c r="P21" s="34" t="str">
        <f t="shared" si="1"/>
        <v/>
      </c>
      <c r="Q21" s="78" t="str" cm="1">
        <f t="array" aca="1" ref="Q21" ca="1">_xlfn.IFNA(_xlfn.IFS(C21="","",D21="","DATA DI NASCITA NON INSERITA",L21="ERR","CATEGORIA ERRATA",F21="","SESSO NON INSERITO",ISNA(VLOOKUP(F21,SESSO,1,FALSE)),"SESSO ERRATO",G21="","CINTURA NON INSERITA",ISNA(VLOOKUP(G21,CINTURE_GPG,1,FALSE)),"CINTURA ERRATA",AND(OR(J21="COMBATTIMENTO INDIVIDUALE",J21="COMBATTIMENTO LIBERO"),K21=""),"CATEGORIA DI PESO NON INSERITA",AND(I21="",J21=""),"NESSUNA GARA SELEZIONATA",AND(H21&lt;&gt;"",ISNA(VLOOKUP(H21,INDIRECT(CONCATENATE("PERCORSO_",L21)),0,FALSE))),"ERRORE GARA PERCORSO",AND(I21&lt;&gt;"",ISNA(VLOOKUP(I21,INDIRECT(CONCATENATE(L21,"_KATA")),0,FALSE))),"ERRORE GARA KATA",AND(J21&lt;&gt;"",ISNA(VLOOKUP(J21,INDIRECT(CONCATENATE(L21,"_KUMITE")),1,FALSE))),"ERRORE GARA KUMITE",AND(K21&lt;&gt;"",ISNA(VLOOKUP(K21,INDIRECT(CONCATENATE("PESI_",SUBSTITUTE(J21," ","_"),"_",F21)),1,FALSE))),"CATEGORIA PESO ERRATA"),"OK")</f>
        <v/>
      </c>
      <c r="R21" s="16">
        <f t="shared" si="0"/>
        <v>0</v>
      </c>
      <c r="S21" s="16">
        <f t="shared" ca="1" si="2"/>
        <v>0</v>
      </c>
    </row>
    <row r="22" spans="2:19" x14ac:dyDescent="0.25">
      <c r="B22" s="27" t="str" cm="1">
        <f t="array" ref="B22">_xlfn.IFS(C22="","",Riepilogo!$C$9="","INSERIRE NOME SOCIETÀ",C22&lt;&gt;"",Riepilogo!$C$9)</f>
        <v/>
      </c>
      <c r="C22" s="35"/>
      <c r="D22" s="38"/>
      <c r="E22" s="38"/>
      <c r="F22" s="29"/>
      <c r="G22" s="29"/>
      <c r="H22" s="29"/>
      <c r="I22" s="31"/>
      <c r="J22" s="33"/>
      <c r="K22" s="33"/>
      <c r="L22" s="30" t="str">
        <f>IF(D22="","",_xlfn.IFNA(INDEX(Dati!$M$3:$M$8,MATCH(D22,Dati!$N$3:$N$8,-1)),"ERR"))</f>
        <v/>
      </c>
      <c r="M22" s="36" t="str" cm="1">
        <f t="array" ref="M22">_xlfn.IFS(I22="","",I22="LIBERA COMPOSIZIONE","GKLB",I22="STILE","GKS")</f>
        <v/>
      </c>
      <c r="N22" s="95" t="str" cm="1">
        <f t="array" ref="N22">_xlfn.IFS(J22="","",J22="PALLONCINO","GTP",J22="COMBATTIMENTO LIBERO","GCL",J22="COMBATTIMENTO INDIVIDUALE","GCI")</f>
        <v/>
      </c>
      <c r="O22" s="37"/>
      <c r="P22" s="34" t="str">
        <f t="shared" si="1"/>
        <v/>
      </c>
      <c r="Q22" s="78" t="str" cm="1">
        <f t="array" aca="1" ref="Q22" ca="1">_xlfn.IFNA(_xlfn.IFS(C22="","",D22="","DATA DI NASCITA NON INSERITA",L22="ERR","CATEGORIA ERRATA",F22="","SESSO NON INSERITO",ISNA(VLOOKUP(F22,SESSO,1,FALSE)),"SESSO ERRATO",G22="","CINTURA NON INSERITA",ISNA(VLOOKUP(G22,CINTURE_GPG,1,FALSE)),"CINTURA ERRATA",AND(OR(J22="COMBATTIMENTO INDIVIDUALE",J22="COMBATTIMENTO LIBERO"),K22=""),"CATEGORIA DI PESO NON INSERITA",AND(I22="",J22=""),"NESSUNA GARA SELEZIONATA",AND(H22&lt;&gt;"",ISNA(VLOOKUP(H22,INDIRECT(CONCATENATE("PERCORSO_",L22)),0,FALSE))),"ERRORE GARA PERCORSO",AND(I22&lt;&gt;"",ISNA(VLOOKUP(I22,INDIRECT(CONCATENATE(L22,"_KATA")),0,FALSE))),"ERRORE GARA KATA",AND(J22&lt;&gt;"",ISNA(VLOOKUP(J22,INDIRECT(CONCATENATE(L22,"_KUMITE")),1,FALSE))),"ERRORE GARA KUMITE",AND(K22&lt;&gt;"",ISNA(VLOOKUP(K22,INDIRECT(CONCATENATE("PESI_",SUBSTITUTE(J22," ","_"),"_",F22)),1,FALSE))),"CATEGORIA PESO ERRATA"),"OK")</f>
        <v/>
      </c>
      <c r="R22" s="16">
        <f t="shared" si="0"/>
        <v>0</v>
      </c>
      <c r="S22" s="16">
        <f t="shared" ca="1" si="2"/>
        <v>0</v>
      </c>
    </row>
    <row r="23" spans="2:19" x14ac:dyDescent="0.25">
      <c r="B23" s="27" t="str" cm="1">
        <f t="array" ref="B23">_xlfn.IFS(C23="","",Riepilogo!$C$9="","INSERIRE NOME SOCIETÀ",C23&lt;&gt;"",Riepilogo!$C$9)</f>
        <v/>
      </c>
      <c r="C23" s="35"/>
      <c r="D23" s="38"/>
      <c r="E23" s="38"/>
      <c r="F23" s="29"/>
      <c r="G23" s="29"/>
      <c r="H23" s="29"/>
      <c r="I23" s="31"/>
      <c r="J23" s="33"/>
      <c r="K23" s="33"/>
      <c r="L23" s="30" t="str">
        <f>IF(D23="","",_xlfn.IFNA(INDEX(Dati!$M$3:$M$8,MATCH(D23,Dati!$N$3:$N$8,-1)),"ERR"))</f>
        <v/>
      </c>
      <c r="M23" s="36" t="str" cm="1">
        <f t="array" ref="M23">_xlfn.IFS(I23="","",I23="LIBERA COMPOSIZIONE","GKLB",I23="STILE","GKS")</f>
        <v/>
      </c>
      <c r="N23" s="95" t="str" cm="1">
        <f t="array" ref="N23">_xlfn.IFS(J23="","",J23="PALLONCINO","GTP",J23="COMBATTIMENTO LIBERO","GCL",J23="COMBATTIMENTO INDIVIDUALE","GCI")</f>
        <v/>
      </c>
      <c r="O23" s="37"/>
      <c r="P23" s="34" t="str">
        <f t="shared" si="1"/>
        <v/>
      </c>
      <c r="Q23" s="78" t="str" cm="1">
        <f t="array" aca="1" ref="Q23" ca="1">_xlfn.IFNA(_xlfn.IFS(C23="","",D23="","DATA DI NASCITA NON INSERITA",L23="ERR","CATEGORIA ERRATA",F23="","SESSO NON INSERITO",ISNA(VLOOKUP(F23,SESSO,1,FALSE)),"SESSO ERRATO",G23="","CINTURA NON INSERITA",ISNA(VLOOKUP(G23,CINTURE_GPG,1,FALSE)),"CINTURA ERRATA",AND(OR(J23="COMBATTIMENTO INDIVIDUALE",J23="COMBATTIMENTO LIBERO"),K23=""),"CATEGORIA DI PESO NON INSERITA",AND(I23="",J23=""),"NESSUNA GARA SELEZIONATA",AND(H23&lt;&gt;"",ISNA(VLOOKUP(H23,INDIRECT(CONCATENATE("PERCORSO_",L23)),0,FALSE))),"ERRORE GARA PERCORSO",AND(I23&lt;&gt;"",ISNA(VLOOKUP(I23,INDIRECT(CONCATENATE(L23,"_KATA")),0,FALSE))),"ERRORE GARA KATA",AND(J23&lt;&gt;"",ISNA(VLOOKUP(J23,INDIRECT(CONCATENATE(L23,"_KUMITE")),1,FALSE))),"ERRORE GARA KUMITE",AND(K23&lt;&gt;"",ISNA(VLOOKUP(K23,INDIRECT(CONCATENATE("PESI_",SUBSTITUTE(J23," ","_"),"_",F23)),1,FALSE))),"CATEGORIA PESO ERRATA"),"OK")</f>
        <v/>
      </c>
      <c r="R23" s="16">
        <f t="shared" si="0"/>
        <v>0</v>
      </c>
      <c r="S23" s="16">
        <f t="shared" ca="1" si="2"/>
        <v>0</v>
      </c>
    </row>
    <row r="24" spans="2:19" x14ac:dyDescent="0.25">
      <c r="B24" s="27" t="str" cm="1">
        <f t="array" ref="B24">_xlfn.IFS(C24="","",Riepilogo!$C$9="","INSERIRE NOME SOCIETÀ",C24&lt;&gt;"",Riepilogo!$C$9)</f>
        <v/>
      </c>
      <c r="C24" s="35"/>
      <c r="D24" s="38"/>
      <c r="E24" s="38"/>
      <c r="F24" s="29"/>
      <c r="G24" s="29"/>
      <c r="H24" s="29"/>
      <c r="I24" s="31"/>
      <c r="J24" s="33"/>
      <c r="K24" s="33"/>
      <c r="L24" s="30" t="str">
        <f>IF(D24="","",_xlfn.IFNA(INDEX(Dati!$M$3:$M$8,MATCH(D24,Dati!$N$3:$N$8,-1)),"ERR"))</f>
        <v/>
      </c>
      <c r="M24" s="36" t="str" cm="1">
        <f t="array" ref="M24">_xlfn.IFS(I24="","",I24="LIBERA COMPOSIZIONE","GKLB",I24="STILE","GKS")</f>
        <v/>
      </c>
      <c r="N24" s="95" t="str" cm="1">
        <f t="array" ref="N24">_xlfn.IFS(J24="","",J24="PALLONCINO","GTP",J24="COMBATTIMENTO LIBERO","GCL",J24="COMBATTIMENTO INDIVIDUALE","GCI")</f>
        <v/>
      </c>
      <c r="O24" s="37"/>
      <c r="P24" s="34" t="str">
        <f t="shared" si="1"/>
        <v/>
      </c>
      <c r="Q24" s="78" t="str" cm="1">
        <f t="array" aca="1" ref="Q24" ca="1">_xlfn.IFNA(_xlfn.IFS(C24="","",D24="","DATA DI NASCITA NON INSERITA",L24="ERR","CATEGORIA ERRATA",F24="","SESSO NON INSERITO",ISNA(VLOOKUP(F24,SESSO,1,FALSE)),"SESSO ERRATO",G24="","CINTURA NON INSERITA",ISNA(VLOOKUP(G24,CINTURE_GPG,1,FALSE)),"CINTURA ERRATA",AND(OR(J24="COMBATTIMENTO INDIVIDUALE",J24="COMBATTIMENTO LIBERO"),K24=""),"CATEGORIA DI PESO NON INSERITA",AND(I24="",J24=""),"NESSUNA GARA SELEZIONATA",AND(H24&lt;&gt;"",ISNA(VLOOKUP(H24,INDIRECT(CONCATENATE("PERCORSO_",L24)),0,FALSE))),"ERRORE GARA PERCORSO",AND(I24&lt;&gt;"",ISNA(VLOOKUP(I24,INDIRECT(CONCATENATE(L24,"_KATA")),0,FALSE))),"ERRORE GARA KATA",AND(J24&lt;&gt;"",ISNA(VLOOKUP(J24,INDIRECT(CONCATENATE(L24,"_KUMITE")),1,FALSE))),"ERRORE GARA KUMITE",AND(K24&lt;&gt;"",ISNA(VLOOKUP(K24,INDIRECT(CONCATENATE("PESI_",SUBSTITUTE(J24," ","_"),"_",F24)),1,FALSE))),"CATEGORIA PESO ERRATA"),"OK")</f>
        <v/>
      </c>
      <c r="R24" s="16">
        <f t="shared" si="0"/>
        <v>0</v>
      </c>
      <c r="S24" s="16">
        <f t="shared" ca="1" si="2"/>
        <v>0</v>
      </c>
    </row>
    <row r="25" spans="2:19" x14ac:dyDescent="0.25">
      <c r="B25" s="27" t="str" cm="1">
        <f t="array" ref="B25">_xlfn.IFS(C25="","",Riepilogo!$C$9="","INSERIRE NOME SOCIETÀ",C25&lt;&gt;"",Riepilogo!$C$9)</f>
        <v/>
      </c>
      <c r="C25" s="35"/>
      <c r="D25" s="38"/>
      <c r="E25" s="38"/>
      <c r="F25" s="29"/>
      <c r="G25" s="29"/>
      <c r="H25" s="29"/>
      <c r="I25" s="31"/>
      <c r="J25" s="33"/>
      <c r="K25" s="33"/>
      <c r="L25" s="30" t="str">
        <f>IF(D25="","",_xlfn.IFNA(INDEX(Dati!$M$3:$M$8,MATCH(D25,Dati!$N$3:$N$8,-1)),"ERR"))</f>
        <v/>
      </c>
      <c r="M25" s="36" t="str" cm="1">
        <f t="array" ref="M25">_xlfn.IFS(I25="","",I25="LIBERA COMPOSIZIONE","GKLB",I25="STILE","GKS")</f>
        <v/>
      </c>
      <c r="N25" s="95" t="str" cm="1">
        <f t="array" ref="N25">_xlfn.IFS(J25="","",J25="PALLONCINO","GTP",J25="COMBATTIMENTO LIBERO","GCL",J25="COMBATTIMENTO INDIVIDUALE","GCI")</f>
        <v/>
      </c>
      <c r="O25" s="37"/>
      <c r="P25" s="34" t="str">
        <f t="shared" si="1"/>
        <v/>
      </c>
      <c r="Q25" s="78" t="str" cm="1">
        <f t="array" aca="1" ref="Q25" ca="1">_xlfn.IFNA(_xlfn.IFS(C25="","",D25="","DATA DI NASCITA NON INSERITA",L25="ERR","CATEGORIA ERRATA",F25="","SESSO NON INSERITO",ISNA(VLOOKUP(F25,SESSO,1,FALSE)),"SESSO ERRATO",G25="","CINTURA NON INSERITA",ISNA(VLOOKUP(G25,CINTURE_GPG,1,FALSE)),"CINTURA ERRATA",AND(OR(J25="COMBATTIMENTO INDIVIDUALE",J25="COMBATTIMENTO LIBERO"),K25=""),"CATEGORIA DI PESO NON INSERITA",AND(I25="",J25=""),"NESSUNA GARA SELEZIONATA",AND(H25&lt;&gt;"",ISNA(VLOOKUP(H25,INDIRECT(CONCATENATE("PERCORSO_",L25)),0,FALSE))),"ERRORE GARA PERCORSO",AND(I25&lt;&gt;"",ISNA(VLOOKUP(I25,INDIRECT(CONCATENATE(L25,"_KATA")),0,FALSE))),"ERRORE GARA KATA",AND(J25&lt;&gt;"",ISNA(VLOOKUP(J25,INDIRECT(CONCATENATE(L25,"_KUMITE")),1,FALSE))),"ERRORE GARA KUMITE",AND(K25&lt;&gt;"",ISNA(VLOOKUP(K25,INDIRECT(CONCATENATE("PESI_",SUBSTITUTE(J25," ","_"),"_",F25)),1,FALSE))),"CATEGORIA PESO ERRATA"),"OK")</f>
        <v/>
      </c>
      <c r="R25" s="16">
        <f t="shared" si="0"/>
        <v>0</v>
      </c>
      <c r="S25" s="16">
        <f t="shared" ca="1" si="2"/>
        <v>0</v>
      </c>
    </row>
    <row r="26" spans="2:19" x14ac:dyDescent="0.25">
      <c r="B26" s="27" t="str" cm="1">
        <f t="array" ref="B26">_xlfn.IFS(C26="","",Riepilogo!$C$9="","INSERIRE NOME SOCIETÀ",C26&lt;&gt;"",Riepilogo!$C$9)</f>
        <v/>
      </c>
      <c r="C26" s="35"/>
      <c r="D26" s="38"/>
      <c r="E26" s="38"/>
      <c r="F26" s="29"/>
      <c r="G26" s="29"/>
      <c r="H26" s="29"/>
      <c r="I26" s="31"/>
      <c r="J26" s="33"/>
      <c r="K26" s="33"/>
      <c r="L26" s="30" t="str">
        <f>IF(D26="","",_xlfn.IFNA(INDEX(Dati!$M$3:$M$8,MATCH(D26,Dati!$N$3:$N$8,-1)),"ERR"))</f>
        <v/>
      </c>
      <c r="M26" s="36" t="str" cm="1">
        <f t="array" ref="M26">_xlfn.IFS(I26="","",I26="LIBERA COMPOSIZIONE","GKLB",I26="STILE","GKS")</f>
        <v/>
      </c>
      <c r="N26" s="95" t="str" cm="1">
        <f t="array" ref="N26">_xlfn.IFS(J26="","",J26="PALLONCINO","GTP",J26="COMBATTIMENTO LIBERO","GCL",J26="COMBATTIMENTO INDIVIDUALE","GCI")</f>
        <v/>
      </c>
      <c r="O26" s="37"/>
      <c r="P26" s="34" t="str">
        <f t="shared" si="1"/>
        <v/>
      </c>
      <c r="Q26" s="78" t="str" cm="1">
        <f t="array" aca="1" ref="Q26" ca="1">_xlfn.IFNA(_xlfn.IFS(C26="","",D26="","DATA DI NASCITA NON INSERITA",L26="ERR","CATEGORIA ERRATA",F26="","SESSO NON INSERITO",ISNA(VLOOKUP(F26,SESSO,1,FALSE)),"SESSO ERRATO",G26="","CINTURA NON INSERITA",ISNA(VLOOKUP(G26,CINTURE_GPG,1,FALSE)),"CINTURA ERRATA",AND(OR(J26="COMBATTIMENTO INDIVIDUALE",J26="COMBATTIMENTO LIBERO"),K26=""),"CATEGORIA DI PESO NON INSERITA",AND(I26="",J26=""),"NESSUNA GARA SELEZIONATA",AND(H26&lt;&gt;"",ISNA(VLOOKUP(H26,INDIRECT(CONCATENATE("PERCORSO_",L26)),0,FALSE))),"ERRORE GARA PERCORSO",AND(I26&lt;&gt;"",ISNA(VLOOKUP(I26,INDIRECT(CONCATENATE(L26,"_KATA")),0,FALSE))),"ERRORE GARA KATA",AND(J26&lt;&gt;"",ISNA(VLOOKUP(J26,INDIRECT(CONCATENATE(L26,"_KUMITE")),1,FALSE))),"ERRORE GARA KUMITE",AND(K26&lt;&gt;"",ISNA(VLOOKUP(K26,INDIRECT(CONCATENATE("PESI_",SUBSTITUTE(J26," ","_"),"_",F26)),1,FALSE))),"CATEGORIA PESO ERRATA"),"OK")</f>
        <v/>
      </c>
      <c r="R26" s="16">
        <f t="shared" si="0"/>
        <v>0</v>
      </c>
      <c r="S26" s="16">
        <f t="shared" ca="1" si="2"/>
        <v>0</v>
      </c>
    </row>
    <row r="27" spans="2:19" x14ac:dyDescent="0.25">
      <c r="B27" s="27" t="str" cm="1">
        <f t="array" ref="B27">_xlfn.IFS(C27="","",Riepilogo!$C$9="","INSERIRE NOME SOCIETÀ",C27&lt;&gt;"",Riepilogo!$C$9)</f>
        <v/>
      </c>
      <c r="C27" s="35"/>
      <c r="D27" s="38"/>
      <c r="E27" s="38"/>
      <c r="F27" s="29"/>
      <c r="G27" s="29"/>
      <c r="H27" s="29"/>
      <c r="I27" s="31"/>
      <c r="J27" s="33"/>
      <c r="K27" s="33"/>
      <c r="L27" s="30" t="str">
        <f>IF(D27="","",_xlfn.IFNA(INDEX(Dati!$M$3:$M$8,MATCH(D27,Dati!$N$3:$N$8,-1)),"ERR"))</f>
        <v/>
      </c>
      <c r="M27" s="36" t="str" cm="1">
        <f t="array" ref="M27">_xlfn.IFS(I27="","",I27="LIBERA COMPOSIZIONE","GKLB",I27="STILE","GKS")</f>
        <v/>
      </c>
      <c r="N27" s="95" t="str" cm="1">
        <f t="array" ref="N27">_xlfn.IFS(J27="","",J27="PALLONCINO","GTP",J27="COMBATTIMENTO LIBERO","GCL",J27="COMBATTIMENTO INDIVIDUALE","GCI")</f>
        <v/>
      </c>
      <c r="O27" s="37"/>
      <c r="P27" s="34" t="str">
        <f t="shared" si="1"/>
        <v/>
      </c>
      <c r="Q27" s="78" t="str" cm="1">
        <f t="array" aca="1" ref="Q27" ca="1">_xlfn.IFNA(_xlfn.IFS(C27="","",D27="","DATA DI NASCITA NON INSERITA",L27="ERR","CATEGORIA ERRATA",F27="","SESSO NON INSERITO",ISNA(VLOOKUP(F27,SESSO,1,FALSE)),"SESSO ERRATO",G27="","CINTURA NON INSERITA",ISNA(VLOOKUP(G27,CINTURE_GPG,1,FALSE)),"CINTURA ERRATA",AND(OR(J27="COMBATTIMENTO INDIVIDUALE",J27="COMBATTIMENTO LIBERO"),K27=""),"CATEGORIA DI PESO NON INSERITA",AND(I27="",J27=""),"NESSUNA GARA SELEZIONATA",AND(H27&lt;&gt;"",ISNA(VLOOKUP(H27,INDIRECT(CONCATENATE("PERCORSO_",L27)),0,FALSE))),"ERRORE GARA PERCORSO",AND(I27&lt;&gt;"",ISNA(VLOOKUP(I27,INDIRECT(CONCATENATE(L27,"_KATA")),0,FALSE))),"ERRORE GARA KATA",AND(J27&lt;&gt;"",ISNA(VLOOKUP(J27,INDIRECT(CONCATENATE(L27,"_KUMITE")),1,FALSE))),"ERRORE GARA KUMITE",AND(K27&lt;&gt;"",ISNA(VLOOKUP(K27,INDIRECT(CONCATENATE("PESI_",SUBSTITUTE(J27," ","_"),"_",F27)),1,FALSE))),"CATEGORIA PESO ERRATA"),"OK")</f>
        <v/>
      </c>
      <c r="R27" s="16">
        <f t="shared" si="0"/>
        <v>0</v>
      </c>
      <c r="S27" s="16">
        <f t="shared" ca="1" si="2"/>
        <v>0</v>
      </c>
    </row>
    <row r="28" spans="2:19" x14ac:dyDescent="0.25">
      <c r="B28" s="27" t="str" cm="1">
        <f t="array" ref="B28">_xlfn.IFS(C28="","",Riepilogo!$C$9="","INSERIRE NOME SOCIETÀ",C28&lt;&gt;"",Riepilogo!$C$9)</f>
        <v/>
      </c>
      <c r="C28" s="35"/>
      <c r="D28" s="38"/>
      <c r="E28" s="38"/>
      <c r="F28" s="29"/>
      <c r="G28" s="29"/>
      <c r="H28" s="29"/>
      <c r="I28" s="31"/>
      <c r="J28" s="33"/>
      <c r="K28" s="33"/>
      <c r="L28" s="30" t="str">
        <f>IF(D28="","",_xlfn.IFNA(INDEX(Dati!$M$3:$M$8,MATCH(D28,Dati!$N$3:$N$8,-1)),"ERR"))</f>
        <v/>
      </c>
      <c r="M28" s="36" t="str" cm="1">
        <f t="array" ref="M28">_xlfn.IFS(I28="","",I28="LIBERA COMPOSIZIONE","GKLB",I28="STILE","GKS")</f>
        <v/>
      </c>
      <c r="N28" s="95" t="str" cm="1">
        <f t="array" ref="N28">_xlfn.IFS(J28="","",J28="PALLONCINO","GTP",J28="COMBATTIMENTO LIBERO","GCL",J28="COMBATTIMENTO INDIVIDUALE","GCI")</f>
        <v/>
      </c>
      <c r="O28" s="37"/>
      <c r="P28" s="34" t="str">
        <f t="shared" si="1"/>
        <v/>
      </c>
      <c r="Q28" s="78" t="str" cm="1">
        <f t="array" aca="1" ref="Q28" ca="1">_xlfn.IFNA(_xlfn.IFS(C28="","",D28="","DATA DI NASCITA NON INSERITA",L28="ERR","CATEGORIA ERRATA",F28="","SESSO NON INSERITO",ISNA(VLOOKUP(F28,SESSO,1,FALSE)),"SESSO ERRATO",G28="","CINTURA NON INSERITA",ISNA(VLOOKUP(G28,CINTURE_GPG,1,FALSE)),"CINTURA ERRATA",AND(OR(J28="COMBATTIMENTO INDIVIDUALE",J28="COMBATTIMENTO LIBERO"),K28=""),"CATEGORIA DI PESO NON INSERITA",AND(I28="",J28=""),"NESSUNA GARA SELEZIONATA",AND(H28&lt;&gt;"",ISNA(VLOOKUP(H28,INDIRECT(CONCATENATE("PERCORSO_",L28)),0,FALSE))),"ERRORE GARA PERCORSO",AND(I28&lt;&gt;"",ISNA(VLOOKUP(I28,INDIRECT(CONCATENATE(L28,"_KATA")),0,FALSE))),"ERRORE GARA KATA",AND(J28&lt;&gt;"",ISNA(VLOOKUP(J28,INDIRECT(CONCATENATE(L28,"_KUMITE")),1,FALSE))),"ERRORE GARA KUMITE",AND(K28&lt;&gt;"",ISNA(VLOOKUP(K28,INDIRECT(CONCATENATE("PESI_",SUBSTITUTE(J28," ","_"),"_",F28)),1,FALSE))),"CATEGORIA PESO ERRATA"),"OK")</f>
        <v/>
      </c>
      <c r="R28" s="16">
        <f t="shared" si="0"/>
        <v>0</v>
      </c>
      <c r="S28" s="16">
        <f t="shared" ca="1" si="2"/>
        <v>0</v>
      </c>
    </row>
    <row r="29" spans="2:19" x14ac:dyDescent="0.25">
      <c r="B29" s="27" t="str" cm="1">
        <f t="array" ref="B29">_xlfn.IFS(C29="","",Riepilogo!$C$9="","INSERIRE NOME SOCIETÀ",C29&lt;&gt;"",Riepilogo!$C$9)</f>
        <v/>
      </c>
      <c r="C29" s="35"/>
      <c r="D29" s="38"/>
      <c r="E29" s="38"/>
      <c r="F29" s="29"/>
      <c r="G29" s="29"/>
      <c r="H29" s="29"/>
      <c r="I29" s="31"/>
      <c r="J29" s="33"/>
      <c r="K29" s="33"/>
      <c r="L29" s="30" t="str">
        <f>IF(D29="","",_xlfn.IFNA(INDEX(Dati!$M$3:$M$8,MATCH(D29,Dati!$N$3:$N$8,-1)),"ERR"))</f>
        <v/>
      </c>
      <c r="M29" s="36" t="str" cm="1">
        <f t="array" ref="M29">_xlfn.IFS(I29="","",I29="LIBERA COMPOSIZIONE","GKLB",I29="STILE","GKS")</f>
        <v/>
      </c>
      <c r="N29" s="95" t="str" cm="1">
        <f t="array" ref="N29">_xlfn.IFS(J29="","",J29="PALLONCINO","GTP",J29="COMBATTIMENTO LIBERO","GCL",J29="COMBATTIMENTO INDIVIDUALE","GCI")</f>
        <v/>
      </c>
      <c r="O29" s="37"/>
      <c r="P29" s="34" t="str">
        <f t="shared" si="1"/>
        <v/>
      </c>
      <c r="Q29" s="78" t="str" cm="1">
        <f t="array" aca="1" ref="Q29" ca="1">_xlfn.IFNA(_xlfn.IFS(C29="","",D29="","DATA DI NASCITA NON INSERITA",L29="ERR","CATEGORIA ERRATA",F29="","SESSO NON INSERITO",ISNA(VLOOKUP(F29,SESSO,1,FALSE)),"SESSO ERRATO",G29="","CINTURA NON INSERITA",ISNA(VLOOKUP(G29,CINTURE_GPG,1,FALSE)),"CINTURA ERRATA",AND(OR(J29="COMBATTIMENTO INDIVIDUALE",J29="COMBATTIMENTO LIBERO"),K29=""),"CATEGORIA DI PESO NON INSERITA",AND(I29="",J29=""),"NESSUNA GARA SELEZIONATA",AND(H29&lt;&gt;"",ISNA(VLOOKUP(H29,INDIRECT(CONCATENATE("PERCORSO_",L29)),0,FALSE))),"ERRORE GARA PERCORSO",AND(I29&lt;&gt;"",ISNA(VLOOKUP(I29,INDIRECT(CONCATENATE(L29,"_KATA")),0,FALSE))),"ERRORE GARA KATA",AND(J29&lt;&gt;"",ISNA(VLOOKUP(J29,INDIRECT(CONCATENATE(L29,"_KUMITE")),1,FALSE))),"ERRORE GARA KUMITE",AND(K29&lt;&gt;"",ISNA(VLOOKUP(K29,INDIRECT(CONCATENATE("PESI_",SUBSTITUTE(J29," ","_"),"_",F29)),1,FALSE))),"CATEGORIA PESO ERRATA"),"OK")</f>
        <v/>
      </c>
      <c r="R29" s="16">
        <f t="shared" si="0"/>
        <v>0</v>
      </c>
      <c r="S29" s="16">
        <f t="shared" ca="1" si="2"/>
        <v>0</v>
      </c>
    </row>
    <row r="30" spans="2:19" x14ac:dyDescent="0.25">
      <c r="B30" s="27" t="str" cm="1">
        <f t="array" ref="B30">_xlfn.IFS(C30="","",Riepilogo!$C$9="","INSERIRE NOME SOCIETÀ",C30&lt;&gt;"",Riepilogo!$C$9)</f>
        <v/>
      </c>
      <c r="C30" s="35"/>
      <c r="D30" s="38"/>
      <c r="E30" s="38"/>
      <c r="F30" s="29"/>
      <c r="G30" s="29"/>
      <c r="H30" s="29"/>
      <c r="I30" s="31"/>
      <c r="J30" s="33"/>
      <c r="K30" s="33"/>
      <c r="L30" s="30" t="str">
        <f>IF(D30="","",_xlfn.IFNA(INDEX(Dati!$M$3:$M$8,MATCH(D30,Dati!$N$3:$N$8,-1)),"ERR"))</f>
        <v/>
      </c>
      <c r="M30" s="36" t="str" cm="1">
        <f t="array" ref="M30">_xlfn.IFS(I30="","",I30="LIBERA COMPOSIZIONE","GKLB",I30="STILE","GKS")</f>
        <v/>
      </c>
      <c r="N30" s="95" t="str" cm="1">
        <f t="array" ref="N30">_xlfn.IFS(J30="","",J30="PALLONCINO","GTP",J30="COMBATTIMENTO LIBERO","GCL",J30="COMBATTIMENTO INDIVIDUALE","GCI")</f>
        <v/>
      </c>
      <c r="O30" s="37"/>
      <c r="P30" s="34" t="str">
        <f t="shared" si="1"/>
        <v/>
      </c>
      <c r="Q30" s="78" t="str" cm="1">
        <f t="array" aca="1" ref="Q30" ca="1">_xlfn.IFNA(_xlfn.IFS(C30="","",D30="","DATA DI NASCITA NON INSERITA",L30="ERR","CATEGORIA ERRATA",F30="","SESSO NON INSERITO",ISNA(VLOOKUP(F30,SESSO,1,FALSE)),"SESSO ERRATO",G30="","CINTURA NON INSERITA",ISNA(VLOOKUP(G30,CINTURE_GPG,1,FALSE)),"CINTURA ERRATA",AND(OR(J30="COMBATTIMENTO INDIVIDUALE",J30="COMBATTIMENTO LIBERO"),K30=""),"CATEGORIA DI PESO NON INSERITA",AND(I30="",J30=""),"NESSUNA GARA SELEZIONATA",AND(H30&lt;&gt;"",ISNA(VLOOKUP(H30,INDIRECT(CONCATENATE("PERCORSO_",L30)),0,FALSE))),"ERRORE GARA PERCORSO",AND(I30&lt;&gt;"",ISNA(VLOOKUP(I30,INDIRECT(CONCATENATE(L30,"_KATA")),0,FALSE))),"ERRORE GARA KATA",AND(J30&lt;&gt;"",ISNA(VLOOKUP(J30,INDIRECT(CONCATENATE(L30,"_KUMITE")),1,FALSE))),"ERRORE GARA KUMITE",AND(K30&lt;&gt;"",ISNA(VLOOKUP(K30,INDIRECT(CONCATENATE("PESI_",SUBSTITUTE(J30," ","_"),"_",F30)),1,FALSE))),"CATEGORIA PESO ERRATA"),"OK")</f>
        <v/>
      </c>
      <c r="R30" s="16">
        <f t="shared" si="0"/>
        <v>0</v>
      </c>
      <c r="S30" s="16">
        <f t="shared" ca="1" si="2"/>
        <v>0</v>
      </c>
    </row>
    <row r="31" spans="2:19" x14ac:dyDescent="0.25">
      <c r="B31" s="27" t="str" cm="1">
        <f t="array" ref="B31">_xlfn.IFS(C31="","",Riepilogo!$C$9="","INSERIRE NOME SOCIETÀ",C31&lt;&gt;"",Riepilogo!$C$9)</f>
        <v/>
      </c>
      <c r="C31" s="35"/>
      <c r="D31" s="38"/>
      <c r="E31" s="38"/>
      <c r="F31" s="29"/>
      <c r="G31" s="29"/>
      <c r="H31" s="29"/>
      <c r="I31" s="31"/>
      <c r="J31" s="33"/>
      <c r="K31" s="33"/>
      <c r="L31" s="30" t="str">
        <f>IF(D31="","",_xlfn.IFNA(INDEX(Dati!$M$3:$M$8,MATCH(D31,Dati!$N$3:$N$8,-1)),"ERR"))</f>
        <v/>
      </c>
      <c r="M31" s="36" t="str" cm="1">
        <f t="array" ref="M31">_xlfn.IFS(I31="","",I31="LIBERA COMPOSIZIONE","GKLB",I31="STILE","GKS")</f>
        <v/>
      </c>
      <c r="N31" s="95" t="str" cm="1">
        <f t="array" ref="N31">_xlfn.IFS(J31="","",J31="PALLONCINO","GTP",J31="COMBATTIMENTO LIBERO","GCL",J31="COMBATTIMENTO INDIVIDUALE","GCI")</f>
        <v/>
      </c>
      <c r="O31" s="37"/>
      <c r="P31" s="34" t="str">
        <f t="shared" si="1"/>
        <v/>
      </c>
      <c r="Q31" s="78" t="str" cm="1">
        <f t="array" aca="1" ref="Q31" ca="1">_xlfn.IFNA(_xlfn.IFS(C31="","",D31="","DATA DI NASCITA NON INSERITA",L31="ERR","CATEGORIA ERRATA",F31="","SESSO NON INSERITO",ISNA(VLOOKUP(F31,SESSO,1,FALSE)),"SESSO ERRATO",G31="","CINTURA NON INSERITA",ISNA(VLOOKUP(G31,CINTURE_GPG,1,FALSE)),"CINTURA ERRATA",AND(OR(J31="COMBATTIMENTO INDIVIDUALE",J31="COMBATTIMENTO LIBERO"),K31=""),"CATEGORIA DI PESO NON INSERITA",AND(I31="",J31=""),"NESSUNA GARA SELEZIONATA",AND(H31&lt;&gt;"",ISNA(VLOOKUP(H31,INDIRECT(CONCATENATE("PERCORSO_",L31)),0,FALSE))),"ERRORE GARA PERCORSO",AND(I31&lt;&gt;"",ISNA(VLOOKUP(I31,INDIRECT(CONCATENATE(L31,"_KATA")),0,FALSE))),"ERRORE GARA KATA",AND(J31&lt;&gt;"",ISNA(VLOOKUP(J31,INDIRECT(CONCATENATE(L31,"_KUMITE")),1,FALSE))),"ERRORE GARA KUMITE",AND(K31&lt;&gt;"",ISNA(VLOOKUP(K31,INDIRECT(CONCATENATE("PESI_",SUBSTITUTE(J31," ","_"),"_",F31)),1,FALSE))),"CATEGORIA PESO ERRATA"),"OK")</f>
        <v/>
      </c>
      <c r="R31" s="16">
        <f t="shared" si="0"/>
        <v>0</v>
      </c>
      <c r="S31" s="16">
        <f t="shared" ca="1" si="2"/>
        <v>0</v>
      </c>
    </row>
    <row r="32" spans="2:19" x14ac:dyDescent="0.25">
      <c r="B32" s="27" t="str" cm="1">
        <f t="array" ref="B32">_xlfn.IFS(C32="","",Riepilogo!$C$9="","INSERIRE NOME SOCIETÀ",C32&lt;&gt;"",Riepilogo!$C$9)</f>
        <v/>
      </c>
      <c r="C32" s="35"/>
      <c r="D32" s="38"/>
      <c r="E32" s="38"/>
      <c r="F32" s="29"/>
      <c r="G32" s="29"/>
      <c r="H32" s="29"/>
      <c r="I32" s="31"/>
      <c r="J32" s="33"/>
      <c r="K32" s="33"/>
      <c r="L32" s="30" t="str">
        <f>IF(D32="","",_xlfn.IFNA(INDEX(Dati!$M$3:$M$8,MATCH(D32,Dati!$N$3:$N$8,-1)),"ERR"))</f>
        <v/>
      </c>
      <c r="M32" s="36" t="str" cm="1">
        <f t="array" ref="M32">_xlfn.IFS(I32="","",I32="LIBERA COMPOSIZIONE","GKLB",I32="STILE","GKS")</f>
        <v/>
      </c>
      <c r="N32" s="95" t="str" cm="1">
        <f t="array" ref="N32">_xlfn.IFS(J32="","",J32="PALLONCINO","GTP",J32="COMBATTIMENTO LIBERO","GCL",J32="COMBATTIMENTO INDIVIDUALE","GCI")</f>
        <v/>
      </c>
      <c r="O32" s="37"/>
      <c r="P32" s="34" t="str">
        <f t="shared" si="1"/>
        <v/>
      </c>
      <c r="Q32" s="78" t="str" cm="1">
        <f t="array" aca="1" ref="Q32" ca="1">_xlfn.IFNA(_xlfn.IFS(C32="","",D32="","DATA DI NASCITA NON INSERITA",L32="ERR","CATEGORIA ERRATA",F32="","SESSO NON INSERITO",ISNA(VLOOKUP(F32,SESSO,1,FALSE)),"SESSO ERRATO",G32="","CINTURA NON INSERITA",ISNA(VLOOKUP(G32,CINTURE_GPG,1,FALSE)),"CINTURA ERRATA",AND(OR(J32="COMBATTIMENTO INDIVIDUALE",J32="COMBATTIMENTO LIBERO"),K32=""),"CATEGORIA DI PESO NON INSERITA",AND(I32="",J32=""),"NESSUNA GARA SELEZIONATA",AND(H32&lt;&gt;"",ISNA(VLOOKUP(H32,INDIRECT(CONCATENATE("PERCORSO_",L32)),0,FALSE))),"ERRORE GARA PERCORSO",AND(I32&lt;&gt;"",ISNA(VLOOKUP(I32,INDIRECT(CONCATENATE(L32,"_KATA")),0,FALSE))),"ERRORE GARA KATA",AND(J32&lt;&gt;"",ISNA(VLOOKUP(J32,INDIRECT(CONCATENATE(L32,"_KUMITE")),1,FALSE))),"ERRORE GARA KUMITE",AND(K32&lt;&gt;"",ISNA(VLOOKUP(K32,INDIRECT(CONCATENATE("PESI_",SUBSTITUTE(J32," ","_"),"_",F32)),1,FALSE))),"CATEGORIA PESO ERRATA"),"OK")</f>
        <v/>
      </c>
      <c r="R32" s="16">
        <f t="shared" si="0"/>
        <v>0</v>
      </c>
      <c r="S32" s="16">
        <f t="shared" ca="1" si="2"/>
        <v>0</v>
      </c>
    </row>
    <row r="33" spans="2:19" x14ac:dyDescent="0.25">
      <c r="B33" s="27" t="str" cm="1">
        <f t="array" ref="B33">_xlfn.IFS(C33="","",Riepilogo!$C$9="","INSERIRE NOME SOCIETÀ",C33&lt;&gt;"",Riepilogo!$C$9)</f>
        <v/>
      </c>
      <c r="C33" s="35"/>
      <c r="D33" s="38"/>
      <c r="E33" s="38"/>
      <c r="F33" s="29"/>
      <c r="G33" s="29"/>
      <c r="H33" s="29"/>
      <c r="I33" s="31"/>
      <c r="J33" s="33"/>
      <c r="K33" s="33"/>
      <c r="L33" s="30" t="str">
        <f>IF(D33="","",_xlfn.IFNA(INDEX(Dati!$M$3:$M$8,MATCH(D33,Dati!$N$3:$N$8,-1)),"ERR"))</f>
        <v/>
      </c>
      <c r="M33" s="36" t="str" cm="1">
        <f t="array" ref="M33">_xlfn.IFS(I33="","",I33="LIBERA COMPOSIZIONE","GKLB",I33="STILE","GKS")</f>
        <v/>
      </c>
      <c r="N33" s="95" t="str" cm="1">
        <f t="array" ref="N33">_xlfn.IFS(J33="","",J33="PALLONCINO","GTP",J33="COMBATTIMENTO LIBERO","GCL",J33="COMBATTIMENTO INDIVIDUALE","GCI")</f>
        <v/>
      </c>
      <c r="O33" s="37"/>
      <c r="P33" s="34" t="str">
        <f t="shared" si="1"/>
        <v/>
      </c>
      <c r="Q33" s="78" t="str" cm="1">
        <f t="array" aca="1" ref="Q33" ca="1">_xlfn.IFNA(_xlfn.IFS(C33="","",D33="","DATA DI NASCITA NON INSERITA",L33="ERR","CATEGORIA ERRATA",F33="","SESSO NON INSERITO",ISNA(VLOOKUP(F33,SESSO,1,FALSE)),"SESSO ERRATO",G33="","CINTURA NON INSERITA",ISNA(VLOOKUP(G33,CINTURE_GPG,1,FALSE)),"CINTURA ERRATA",AND(OR(J33="COMBATTIMENTO INDIVIDUALE",J33="COMBATTIMENTO LIBERO"),K33=""),"CATEGORIA DI PESO NON INSERITA",AND(I33="",J33=""),"NESSUNA GARA SELEZIONATA",AND(H33&lt;&gt;"",ISNA(VLOOKUP(H33,INDIRECT(CONCATENATE("PERCORSO_",L33)),0,FALSE))),"ERRORE GARA PERCORSO",AND(I33&lt;&gt;"",ISNA(VLOOKUP(I33,INDIRECT(CONCATENATE(L33,"_KATA")),0,FALSE))),"ERRORE GARA KATA",AND(J33&lt;&gt;"",ISNA(VLOOKUP(J33,INDIRECT(CONCATENATE(L33,"_KUMITE")),1,FALSE))),"ERRORE GARA KUMITE",AND(K33&lt;&gt;"",ISNA(VLOOKUP(K33,INDIRECT(CONCATENATE("PESI_",SUBSTITUTE(J33," ","_"),"_",F33)),1,FALSE))),"CATEGORIA PESO ERRATA"),"OK")</f>
        <v/>
      </c>
      <c r="R33" s="16">
        <f t="shared" si="0"/>
        <v>0</v>
      </c>
      <c r="S33" s="16">
        <f t="shared" ca="1" si="2"/>
        <v>0</v>
      </c>
    </row>
    <row r="34" spans="2:19" x14ac:dyDescent="0.25">
      <c r="B34" s="27" t="str" cm="1">
        <f t="array" ref="B34">_xlfn.IFS(C34="","",Riepilogo!$C$9="","INSERIRE NOME SOCIETÀ",C34&lt;&gt;"",Riepilogo!$C$9)</f>
        <v/>
      </c>
      <c r="C34" s="35"/>
      <c r="D34" s="38"/>
      <c r="E34" s="38"/>
      <c r="F34" s="29"/>
      <c r="G34" s="29"/>
      <c r="H34" s="29"/>
      <c r="I34" s="31"/>
      <c r="J34" s="33"/>
      <c r="K34" s="33"/>
      <c r="L34" s="30" t="str">
        <f>IF(D34="","",_xlfn.IFNA(INDEX(Dati!$M$3:$M$8,MATCH(D34,Dati!$N$3:$N$8,-1)),"ERR"))</f>
        <v/>
      </c>
      <c r="M34" s="36" t="str" cm="1">
        <f t="array" ref="M34">_xlfn.IFS(I34="","",I34="LIBERA COMPOSIZIONE","GKLB",I34="STILE","GKS")</f>
        <v/>
      </c>
      <c r="N34" s="95" t="str" cm="1">
        <f t="array" ref="N34">_xlfn.IFS(J34="","",J34="PALLONCINO","GTP",J34="COMBATTIMENTO LIBERO","GCL",J34="COMBATTIMENTO INDIVIDUALE","GCI")</f>
        <v/>
      </c>
      <c r="O34" s="37"/>
      <c r="P34" s="34" t="str">
        <f t="shared" si="1"/>
        <v/>
      </c>
      <c r="Q34" s="78" t="str" cm="1">
        <f t="array" aca="1" ref="Q34" ca="1">_xlfn.IFNA(_xlfn.IFS(C34="","",D34="","DATA DI NASCITA NON INSERITA",L34="ERR","CATEGORIA ERRATA",F34="","SESSO NON INSERITO",ISNA(VLOOKUP(F34,SESSO,1,FALSE)),"SESSO ERRATO",G34="","CINTURA NON INSERITA",ISNA(VLOOKUP(G34,CINTURE_GPG,1,FALSE)),"CINTURA ERRATA",AND(OR(J34="COMBATTIMENTO INDIVIDUALE",J34="COMBATTIMENTO LIBERO"),K34=""),"CATEGORIA DI PESO NON INSERITA",AND(I34="",J34=""),"NESSUNA GARA SELEZIONATA",AND(H34&lt;&gt;"",ISNA(VLOOKUP(H34,INDIRECT(CONCATENATE("PERCORSO_",L34)),0,FALSE))),"ERRORE GARA PERCORSO",AND(I34&lt;&gt;"",ISNA(VLOOKUP(I34,INDIRECT(CONCATENATE(L34,"_KATA")),0,FALSE))),"ERRORE GARA KATA",AND(J34&lt;&gt;"",ISNA(VLOOKUP(J34,INDIRECT(CONCATENATE(L34,"_KUMITE")),1,FALSE))),"ERRORE GARA KUMITE",AND(K34&lt;&gt;"",ISNA(VLOOKUP(K34,INDIRECT(CONCATENATE("PESI_",SUBSTITUTE(J34," ","_"),"_",F34)),1,FALSE))),"CATEGORIA PESO ERRATA"),"OK")</f>
        <v/>
      </c>
      <c r="R34" s="16">
        <f t="shared" si="0"/>
        <v>0</v>
      </c>
      <c r="S34" s="16">
        <f t="shared" ca="1" si="2"/>
        <v>0</v>
      </c>
    </row>
    <row r="35" spans="2:19" x14ac:dyDescent="0.25">
      <c r="B35" s="27" t="str" cm="1">
        <f t="array" ref="B35">_xlfn.IFS(C35="","",Riepilogo!$C$9="","INSERIRE NOME SOCIETÀ",C35&lt;&gt;"",Riepilogo!$C$9)</f>
        <v/>
      </c>
      <c r="C35" s="35"/>
      <c r="D35" s="38"/>
      <c r="E35" s="38"/>
      <c r="F35" s="29"/>
      <c r="G35" s="29"/>
      <c r="H35" s="29"/>
      <c r="I35" s="31"/>
      <c r="J35" s="33"/>
      <c r="K35" s="33"/>
      <c r="L35" s="30" t="str">
        <f>IF(D35="","",_xlfn.IFNA(INDEX(Dati!$M$3:$M$8,MATCH(D35,Dati!$N$3:$N$8,-1)),"ERR"))</f>
        <v/>
      </c>
      <c r="M35" s="36" t="str" cm="1">
        <f t="array" ref="M35">_xlfn.IFS(I35="","",I35="LIBERA COMPOSIZIONE","GKLB",I35="STILE","GKS")</f>
        <v/>
      </c>
      <c r="N35" s="95" t="str" cm="1">
        <f t="array" ref="N35">_xlfn.IFS(J35="","",J35="PALLONCINO","GTP",J35="COMBATTIMENTO LIBERO","GCL",J35="COMBATTIMENTO INDIVIDUALE","GCI")</f>
        <v/>
      </c>
      <c r="O35" s="37"/>
      <c r="P35" s="34" t="str">
        <f t="shared" si="1"/>
        <v/>
      </c>
      <c r="Q35" s="78" t="str" cm="1">
        <f t="array" aca="1" ref="Q35" ca="1">_xlfn.IFNA(_xlfn.IFS(C35="","",D35="","DATA DI NASCITA NON INSERITA",L35="ERR","CATEGORIA ERRATA",F35="","SESSO NON INSERITO",ISNA(VLOOKUP(F35,SESSO,1,FALSE)),"SESSO ERRATO",G35="","CINTURA NON INSERITA",ISNA(VLOOKUP(G35,CINTURE_GPG,1,FALSE)),"CINTURA ERRATA",AND(OR(J35="COMBATTIMENTO INDIVIDUALE",J35="COMBATTIMENTO LIBERO"),K35=""),"CATEGORIA DI PESO NON INSERITA",AND(I35="",J35=""),"NESSUNA GARA SELEZIONATA",AND(H35&lt;&gt;"",ISNA(VLOOKUP(H35,INDIRECT(CONCATENATE("PERCORSO_",L35)),0,FALSE))),"ERRORE GARA PERCORSO",AND(I35&lt;&gt;"",ISNA(VLOOKUP(I35,INDIRECT(CONCATENATE(L35,"_KATA")),0,FALSE))),"ERRORE GARA KATA",AND(J35&lt;&gt;"",ISNA(VLOOKUP(J35,INDIRECT(CONCATENATE(L35,"_KUMITE")),1,FALSE))),"ERRORE GARA KUMITE",AND(K35&lt;&gt;"",ISNA(VLOOKUP(K35,INDIRECT(CONCATENATE("PESI_",SUBSTITUTE(J35," ","_"),"_",F35)),1,FALSE))),"CATEGORIA PESO ERRATA"),"OK")</f>
        <v/>
      </c>
      <c r="R35" s="16">
        <f t="shared" si="0"/>
        <v>0</v>
      </c>
      <c r="S35" s="16">
        <f t="shared" ca="1" si="2"/>
        <v>0</v>
      </c>
    </row>
    <row r="36" spans="2:19" x14ac:dyDescent="0.25">
      <c r="B36" s="27" t="str" cm="1">
        <f t="array" ref="B36">_xlfn.IFS(C36="","",Riepilogo!$C$9="","INSERIRE NOME SOCIETÀ",C36&lt;&gt;"",Riepilogo!$C$9)</f>
        <v/>
      </c>
      <c r="C36" s="35"/>
      <c r="D36" s="38"/>
      <c r="E36" s="38"/>
      <c r="F36" s="29"/>
      <c r="G36" s="29"/>
      <c r="H36" s="29"/>
      <c r="I36" s="31"/>
      <c r="J36" s="33"/>
      <c r="K36" s="33"/>
      <c r="L36" s="30" t="str">
        <f>IF(D36="","",_xlfn.IFNA(INDEX(Dati!$M$3:$M$8,MATCH(D36,Dati!$N$3:$N$8,-1)),"ERR"))</f>
        <v/>
      </c>
      <c r="M36" s="36" t="str" cm="1">
        <f t="array" ref="M36">_xlfn.IFS(I36="","",I36="LIBERA COMPOSIZIONE","GKLB",I36="STILE","GKS")</f>
        <v/>
      </c>
      <c r="N36" s="95" t="str" cm="1">
        <f t="array" ref="N36">_xlfn.IFS(J36="","",J36="PALLONCINO","GTP",J36="COMBATTIMENTO LIBERO","GCL",J36="COMBATTIMENTO INDIVIDUALE","GCI")</f>
        <v/>
      </c>
      <c r="O36" s="37"/>
      <c r="P36" s="34" t="str">
        <f t="shared" si="1"/>
        <v/>
      </c>
      <c r="Q36" s="78" t="str" cm="1">
        <f t="array" aca="1" ref="Q36" ca="1">_xlfn.IFNA(_xlfn.IFS(C36="","",D36="","DATA DI NASCITA NON INSERITA",L36="ERR","CATEGORIA ERRATA",F36="","SESSO NON INSERITO",ISNA(VLOOKUP(F36,SESSO,1,FALSE)),"SESSO ERRATO",G36="","CINTURA NON INSERITA",ISNA(VLOOKUP(G36,CINTURE_GPG,1,FALSE)),"CINTURA ERRATA",AND(OR(J36="COMBATTIMENTO INDIVIDUALE",J36="COMBATTIMENTO LIBERO"),K36=""),"CATEGORIA DI PESO NON INSERITA",AND(I36="",J36=""),"NESSUNA GARA SELEZIONATA",AND(H36&lt;&gt;"",ISNA(VLOOKUP(H36,INDIRECT(CONCATENATE("PERCORSO_",L36)),0,FALSE))),"ERRORE GARA PERCORSO",AND(I36&lt;&gt;"",ISNA(VLOOKUP(I36,INDIRECT(CONCATENATE(L36,"_KATA")),0,FALSE))),"ERRORE GARA KATA",AND(J36&lt;&gt;"",ISNA(VLOOKUP(J36,INDIRECT(CONCATENATE(L36,"_KUMITE")),1,FALSE))),"ERRORE GARA KUMITE",AND(K36&lt;&gt;"",ISNA(VLOOKUP(K36,INDIRECT(CONCATENATE("PESI_",SUBSTITUTE(J36," ","_"),"_",F36)),1,FALSE))),"CATEGORIA PESO ERRATA"),"OK")</f>
        <v/>
      </c>
      <c r="R36" s="16">
        <f t="shared" si="0"/>
        <v>0</v>
      </c>
      <c r="S36" s="16">
        <f t="shared" ca="1" si="2"/>
        <v>0</v>
      </c>
    </row>
    <row r="37" spans="2:19" x14ac:dyDescent="0.25">
      <c r="B37" s="27" t="str" cm="1">
        <f t="array" ref="B37">_xlfn.IFS(C37="","",Riepilogo!$C$9="","INSERIRE NOME SOCIETÀ",C37&lt;&gt;"",Riepilogo!$C$9)</f>
        <v/>
      </c>
      <c r="C37" s="35"/>
      <c r="D37" s="38"/>
      <c r="E37" s="38"/>
      <c r="F37" s="29"/>
      <c r="G37" s="29"/>
      <c r="H37" s="29"/>
      <c r="I37" s="31"/>
      <c r="J37" s="33"/>
      <c r="K37" s="33"/>
      <c r="L37" s="30" t="str">
        <f>IF(D37="","",_xlfn.IFNA(INDEX(Dati!$M$3:$M$8,MATCH(D37,Dati!$N$3:$N$8,-1)),"ERR"))</f>
        <v/>
      </c>
      <c r="M37" s="36" t="str" cm="1">
        <f t="array" ref="M37">_xlfn.IFS(I37="","",I37="LIBERA COMPOSIZIONE","GKLB",I37="STILE","GKS")</f>
        <v/>
      </c>
      <c r="N37" s="95" t="str" cm="1">
        <f t="array" ref="N37">_xlfn.IFS(J37="","",J37="PALLONCINO","GTP",J37="COMBATTIMENTO LIBERO","GCL",J37="COMBATTIMENTO INDIVIDUALE","GCI")</f>
        <v/>
      </c>
      <c r="O37" s="37"/>
      <c r="P37" s="34" t="str">
        <f t="shared" si="1"/>
        <v/>
      </c>
      <c r="Q37" s="78" t="str" cm="1">
        <f t="array" aca="1" ref="Q37" ca="1">_xlfn.IFNA(_xlfn.IFS(C37="","",D37="","DATA DI NASCITA NON INSERITA",L37="ERR","CATEGORIA ERRATA",F37="","SESSO NON INSERITO",ISNA(VLOOKUP(F37,SESSO,1,FALSE)),"SESSO ERRATO",G37="","CINTURA NON INSERITA",ISNA(VLOOKUP(G37,CINTURE_GPG,1,FALSE)),"CINTURA ERRATA",AND(OR(J37="COMBATTIMENTO INDIVIDUALE",J37="COMBATTIMENTO LIBERO"),K37=""),"CATEGORIA DI PESO NON INSERITA",AND(I37="",J37=""),"NESSUNA GARA SELEZIONATA",AND(H37&lt;&gt;"",ISNA(VLOOKUP(H37,INDIRECT(CONCATENATE("PERCORSO_",L37)),0,FALSE))),"ERRORE GARA PERCORSO",AND(I37&lt;&gt;"",ISNA(VLOOKUP(I37,INDIRECT(CONCATENATE(L37,"_KATA")),0,FALSE))),"ERRORE GARA KATA",AND(J37&lt;&gt;"",ISNA(VLOOKUP(J37,INDIRECT(CONCATENATE(L37,"_KUMITE")),1,FALSE))),"ERRORE GARA KUMITE",AND(K37&lt;&gt;"",ISNA(VLOOKUP(K37,INDIRECT(CONCATENATE("PESI_",SUBSTITUTE(J37," ","_"),"_",F37)),1,FALSE))),"CATEGORIA PESO ERRATA"),"OK")</f>
        <v/>
      </c>
      <c r="R37" s="16">
        <f t="shared" si="0"/>
        <v>0</v>
      </c>
      <c r="S37" s="16">
        <f t="shared" ca="1" si="2"/>
        <v>0</v>
      </c>
    </row>
    <row r="38" spans="2:19" x14ac:dyDescent="0.25">
      <c r="B38" s="27" t="str" cm="1">
        <f t="array" ref="B38">_xlfn.IFS(C38="","",Riepilogo!$C$9="","INSERIRE NOME SOCIETÀ",C38&lt;&gt;"",Riepilogo!$C$9)</f>
        <v/>
      </c>
      <c r="C38" s="35"/>
      <c r="D38" s="38"/>
      <c r="E38" s="38"/>
      <c r="F38" s="29"/>
      <c r="G38" s="29"/>
      <c r="H38" s="29"/>
      <c r="I38" s="31"/>
      <c r="J38" s="33"/>
      <c r="K38" s="33"/>
      <c r="L38" s="30" t="str">
        <f>IF(D38="","",_xlfn.IFNA(INDEX(Dati!$M$3:$M$8,MATCH(D38,Dati!$N$3:$N$8,-1)),"ERR"))</f>
        <v/>
      </c>
      <c r="M38" s="36" t="str" cm="1">
        <f t="array" ref="M38">_xlfn.IFS(I38="","",I38="LIBERA COMPOSIZIONE","GKLB",I38="STILE","GKS")</f>
        <v/>
      </c>
      <c r="N38" s="95" t="str" cm="1">
        <f t="array" ref="N38">_xlfn.IFS(J38="","",J38="PALLONCINO","GTP",J38="COMBATTIMENTO LIBERO","GCL",J38="COMBATTIMENTO INDIVIDUALE","GCI")</f>
        <v/>
      </c>
      <c r="O38" s="37"/>
      <c r="P38" s="34" t="str">
        <f t="shared" si="1"/>
        <v/>
      </c>
      <c r="Q38" s="78" t="str" cm="1">
        <f t="array" aca="1" ref="Q38" ca="1">_xlfn.IFNA(_xlfn.IFS(C38="","",D38="","DATA DI NASCITA NON INSERITA",L38="ERR","CATEGORIA ERRATA",F38="","SESSO NON INSERITO",ISNA(VLOOKUP(F38,SESSO,1,FALSE)),"SESSO ERRATO",G38="","CINTURA NON INSERITA",ISNA(VLOOKUP(G38,CINTURE_GPG,1,FALSE)),"CINTURA ERRATA",AND(OR(J38="COMBATTIMENTO INDIVIDUALE",J38="COMBATTIMENTO LIBERO"),K38=""),"CATEGORIA DI PESO NON INSERITA",AND(I38="",J38=""),"NESSUNA GARA SELEZIONATA",AND(H38&lt;&gt;"",ISNA(VLOOKUP(H38,INDIRECT(CONCATENATE("PERCORSO_",L38)),0,FALSE))),"ERRORE GARA PERCORSO",AND(I38&lt;&gt;"",ISNA(VLOOKUP(I38,INDIRECT(CONCATENATE(L38,"_KATA")),0,FALSE))),"ERRORE GARA KATA",AND(J38&lt;&gt;"",ISNA(VLOOKUP(J38,INDIRECT(CONCATENATE(L38,"_KUMITE")),1,FALSE))),"ERRORE GARA KUMITE",AND(K38&lt;&gt;"",ISNA(VLOOKUP(K38,INDIRECT(CONCATENATE("PESI_",SUBSTITUTE(J38," ","_"),"_",F38)),1,FALSE))),"CATEGORIA PESO ERRATA"),"OK")</f>
        <v/>
      </c>
      <c r="R38" s="16">
        <f t="shared" si="0"/>
        <v>0</v>
      </c>
      <c r="S38" s="16">
        <f t="shared" ca="1" si="2"/>
        <v>0</v>
      </c>
    </row>
    <row r="39" spans="2:19" x14ac:dyDescent="0.25">
      <c r="B39" s="27" t="str" cm="1">
        <f t="array" ref="B39">_xlfn.IFS(C39="","",Riepilogo!$C$9="","INSERIRE NOME SOCIETÀ",C39&lt;&gt;"",Riepilogo!$C$9)</f>
        <v/>
      </c>
      <c r="C39" s="35"/>
      <c r="D39" s="38"/>
      <c r="E39" s="38"/>
      <c r="F39" s="29"/>
      <c r="G39" s="29"/>
      <c r="H39" s="29"/>
      <c r="I39" s="31"/>
      <c r="J39" s="33"/>
      <c r="K39" s="33"/>
      <c r="L39" s="30" t="str">
        <f>IF(D39="","",_xlfn.IFNA(INDEX(Dati!$M$3:$M$8,MATCH(D39,Dati!$N$3:$N$8,-1)),"ERR"))</f>
        <v/>
      </c>
      <c r="M39" s="36" t="str" cm="1">
        <f t="array" ref="M39">_xlfn.IFS(I39="","",I39="LIBERA COMPOSIZIONE","GKLB",I39="STILE","GKS")</f>
        <v/>
      </c>
      <c r="N39" s="95" t="str" cm="1">
        <f t="array" ref="N39">_xlfn.IFS(J39="","",J39="PALLONCINO","GTP",J39="COMBATTIMENTO LIBERO","GCL",J39="COMBATTIMENTO INDIVIDUALE","GCI")</f>
        <v/>
      </c>
      <c r="O39" s="37"/>
      <c r="P39" s="34" t="str">
        <f t="shared" si="1"/>
        <v/>
      </c>
      <c r="Q39" s="78" t="str" cm="1">
        <f t="array" aca="1" ref="Q39" ca="1">_xlfn.IFNA(_xlfn.IFS(C39="","",D39="","DATA DI NASCITA NON INSERITA",L39="ERR","CATEGORIA ERRATA",F39="","SESSO NON INSERITO",ISNA(VLOOKUP(F39,SESSO,1,FALSE)),"SESSO ERRATO",G39="","CINTURA NON INSERITA",ISNA(VLOOKUP(G39,CINTURE_GPG,1,FALSE)),"CINTURA ERRATA",AND(OR(J39="COMBATTIMENTO INDIVIDUALE",J39="COMBATTIMENTO LIBERO"),K39=""),"CATEGORIA DI PESO NON INSERITA",AND(I39="",J39=""),"NESSUNA GARA SELEZIONATA",AND(H39&lt;&gt;"",ISNA(VLOOKUP(H39,INDIRECT(CONCATENATE("PERCORSO_",L39)),0,FALSE))),"ERRORE GARA PERCORSO",AND(I39&lt;&gt;"",ISNA(VLOOKUP(I39,INDIRECT(CONCATENATE(L39,"_KATA")),0,FALSE))),"ERRORE GARA KATA",AND(J39&lt;&gt;"",ISNA(VLOOKUP(J39,INDIRECT(CONCATENATE(L39,"_KUMITE")),1,FALSE))),"ERRORE GARA KUMITE",AND(K39&lt;&gt;"",ISNA(VLOOKUP(K39,INDIRECT(CONCATENATE("PESI_",SUBSTITUTE(J39," ","_"),"_",F39)),1,FALSE))),"CATEGORIA PESO ERRATA"),"OK")</f>
        <v/>
      </c>
      <c r="R39" s="16">
        <f t="shared" ref="R39:R71" si="3">COUNTA(I39:J39)</f>
        <v>0</v>
      </c>
      <c r="S39" s="16">
        <f t="shared" ca="1" si="2"/>
        <v>0</v>
      </c>
    </row>
    <row r="40" spans="2:19" x14ac:dyDescent="0.25">
      <c r="B40" s="27" t="str" cm="1">
        <f t="array" ref="B40">_xlfn.IFS(C40="","",Riepilogo!$C$9="","INSERIRE NOME SOCIETÀ",C40&lt;&gt;"",Riepilogo!$C$9)</f>
        <v/>
      </c>
      <c r="C40" s="35"/>
      <c r="D40" s="38"/>
      <c r="E40" s="38"/>
      <c r="F40" s="29"/>
      <c r="G40" s="29"/>
      <c r="H40" s="29"/>
      <c r="I40" s="31"/>
      <c r="J40" s="33"/>
      <c r="K40" s="33"/>
      <c r="L40" s="30" t="str">
        <f>IF(D40="","",_xlfn.IFNA(INDEX(Dati!$M$3:$M$8,MATCH(D40,Dati!$N$3:$N$8,-1)),"ERR"))</f>
        <v/>
      </c>
      <c r="M40" s="36" t="str" cm="1">
        <f t="array" ref="M40">_xlfn.IFS(I40="","",I40="LIBERA COMPOSIZIONE","GKLB",I40="STILE","GKS")</f>
        <v/>
      </c>
      <c r="N40" s="95" t="str" cm="1">
        <f t="array" ref="N40">_xlfn.IFS(J40="","",J40="PALLONCINO","GTP",J40="COMBATTIMENTO LIBERO","GCL",J40="COMBATTIMENTO INDIVIDUALE","GCI")</f>
        <v/>
      </c>
      <c r="O40" s="37"/>
      <c r="P40" s="34" t="str">
        <f t="shared" si="1"/>
        <v/>
      </c>
      <c r="Q40" s="78" t="str" cm="1">
        <f t="array" aca="1" ref="Q40" ca="1">_xlfn.IFNA(_xlfn.IFS(C40="","",D40="","DATA DI NASCITA NON INSERITA",L40="ERR","CATEGORIA ERRATA",F40="","SESSO NON INSERITO",ISNA(VLOOKUP(F40,SESSO,1,FALSE)),"SESSO ERRATO",G40="","CINTURA NON INSERITA",ISNA(VLOOKUP(G40,CINTURE_GPG,1,FALSE)),"CINTURA ERRATA",AND(OR(J40="COMBATTIMENTO INDIVIDUALE",J40="COMBATTIMENTO LIBERO"),K40=""),"CATEGORIA DI PESO NON INSERITA",AND(I40="",J40=""),"NESSUNA GARA SELEZIONATA",AND(H40&lt;&gt;"",ISNA(VLOOKUP(H40,INDIRECT(CONCATENATE("PERCORSO_",L40)),0,FALSE))),"ERRORE GARA PERCORSO",AND(I40&lt;&gt;"",ISNA(VLOOKUP(I40,INDIRECT(CONCATENATE(L40,"_KATA")),0,FALSE))),"ERRORE GARA KATA",AND(J40&lt;&gt;"",ISNA(VLOOKUP(J40,INDIRECT(CONCATENATE(L40,"_KUMITE")),1,FALSE))),"ERRORE GARA KUMITE",AND(K40&lt;&gt;"",ISNA(VLOOKUP(K40,INDIRECT(CONCATENATE("PESI_",SUBSTITUTE(J40," ","_"),"_",F40)),1,FALSE))),"CATEGORIA PESO ERRATA"),"OK")</f>
        <v/>
      </c>
      <c r="R40" s="16">
        <f t="shared" si="3"/>
        <v>0</v>
      </c>
      <c r="S40" s="16">
        <f t="shared" ca="1" si="2"/>
        <v>0</v>
      </c>
    </row>
    <row r="41" spans="2:19" x14ac:dyDescent="0.25">
      <c r="B41" s="27" t="str" cm="1">
        <f t="array" ref="B41">_xlfn.IFS(C41="","",Riepilogo!$C$9="","INSERIRE NOME SOCIETÀ",C41&lt;&gt;"",Riepilogo!$C$9)</f>
        <v/>
      </c>
      <c r="C41" s="35"/>
      <c r="D41" s="38"/>
      <c r="E41" s="38"/>
      <c r="F41" s="29"/>
      <c r="G41" s="29"/>
      <c r="H41" s="29"/>
      <c r="I41" s="31"/>
      <c r="J41" s="33"/>
      <c r="K41" s="33"/>
      <c r="L41" s="30" t="str">
        <f>IF(D41="","",_xlfn.IFNA(INDEX(Dati!$M$3:$M$8,MATCH(D41,Dati!$N$3:$N$8,-1)),"ERR"))</f>
        <v/>
      </c>
      <c r="M41" s="36" t="str" cm="1">
        <f t="array" ref="M41">_xlfn.IFS(I41="","",I41="LIBERA COMPOSIZIONE","GKLB",I41="STILE","GKS")</f>
        <v/>
      </c>
      <c r="N41" s="95" t="str" cm="1">
        <f t="array" ref="N41">_xlfn.IFS(J41="","",J41="PALLONCINO","GTP",J41="COMBATTIMENTO LIBERO","GCL",J41="COMBATTIMENTO INDIVIDUALE","GCI")</f>
        <v/>
      </c>
      <c r="O41" s="37"/>
      <c r="P41" s="34" t="str">
        <f t="shared" si="1"/>
        <v/>
      </c>
      <c r="Q41" s="78" t="str" cm="1">
        <f t="array" aca="1" ref="Q41" ca="1">_xlfn.IFNA(_xlfn.IFS(C41="","",D41="","DATA DI NASCITA NON INSERITA",L41="ERR","CATEGORIA ERRATA",F41="","SESSO NON INSERITO",ISNA(VLOOKUP(F41,SESSO,1,FALSE)),"SESSO ERRATO",G41="","CINTURA NON INSERITA",ISNA(VLOOKUP(G41,CINTURE_GPG,1,FALSE)),"CINTURA ERRATA",AND(OR(J41="COMBATTIMENTO INDIVIDUALE",J41="COMBATTIMENTO LIBERO"),K41=""),"CATEGORIA DI PESO NON INSERITA",AND(I41="",J41=""),"NESSUNA GARA SELEZIONATA",AND(H41&lt;&gt;"",ISNA(VLOOKUP(H41,INDIRECT(CONCATENATE("PERCORSO_",L41)),0,FALSE))),"ERRORE GARA PERCORSO",AND(I41&lt;&gt;"",ISNA(VLOOKUP(I41,INDIRECT(CONCATENATE(L41,"_KATA")),0,FALSE))),"ERRORE GARA KATA",AND(J41&lt;&gt;"",ISNA(VLOOKUP(J41,INDIRECT(CONCATENATE(L41,"_KUMITE")),1,FALSE))),"ERRORE GARA KUMITE",AND(K41&lt;&gt;"",ISNA(VLOOKUP(K41,INDIRECT(CONCATENATE("PESI_",SUBSTITUTE(J41," ","_"),"_",F41)),1,FALSE))),"CATEGORIA PESO ERRATA"),"OK")</f>
        <v/>
      </c>
      <c r="R41" s="16">
        <f t="shared" si="3"/>
        <v>0</v>
      </c>
      <c r="S41" s="16">
        <f t="shared" ca="1" si="2"/>
        <v>0</v>
      </c>
    </row>
    <row r="42" spans="2:19" x14ac:dyDescent="0.25">
      <c r="B42" s="27" t="str" cm="1">
        <f t="array" ref="B42">_xlfn.IFS(C42="","",Riepilogo!$C$9="","INSERIRE NOME SOCIETÀ",C42&lt;&gt;"",Riepilogo!$C$9)</f>
        <v/>
      </c>
      <c r="C42" s="35"/>
      <c r="D42" s="38"/>
      <c r="E42" s="38"/>
      <c r="F42" s="29"/>
      <c r="G42" s="29"/>
      <c r="H42" s="29"/>
      <c r="I42" s="31"/>
      <c r="J42" s="33"/>
      <c r="K42" s="33"/>
      <c r="L42" s="30" t="str">
        <f>IF(D42="","",_xlfn.IFNA(INDEX(Dati!$M$3:$M$8,MATCH(D42,Dati!$N$3:$N$8,-1)),"ERR"))</f>
        <v/>
      </c>
      <c r="M42" s="36" t="str" cm="1">
        <f t="array" ref="M42">_xlfn.IFS(I42="","",I42="LIBERA COMPOSIZIONE","GKLB",I42="STILE","GKS")</f>
        <v/>
      </c>
      <c r="N42" s="95" t="str" cm="1">
        <f t="array" ref="N42">_xlfn.IFS(J42="","",J42="PALLONCINO","GTP",J42="COMBATTIMENTO LIBERO","GCL",J42="COMBATTIMENTO INDIVIDUALE","GCI")</f>
        <v/>
      </c>
      <c r="O42" s="37"/>
      <c r="P42" s="34" t="str">
        <f t="shared" si="1"/>
        <v/>
      </c>
      <c r="Q42" s="78" t="str" cm="1">
        <f t="array" aca="1" ref="Q42" ca="1">_xlfn.IFNA(_xlfn.IFS(C42="","",D42="","DATA DI NASCITA NON INSERITA",L42="ERR","CATEGORIA ERRATA",F42="","SESSO NON INSERITO",ISNA(VLOOKUP(F42,SESSO,1,FALSE)),"SESSO ERRATO",G42="","CINTURA NON INSERITA",ISNA(VLOOKUP(G42,CINTURE_GPG,1,FALSE)),"CINTURA ERRATA",AND(OR(J42="COMBATTIMENTO INDIVIDUALE",J42="COMBATTIMENTO LIBERO"),K42=""),"CATEGORIA DI PESO NON INSERITA",AND(I42="",J42=""),"NESSUNA GARA SELEZIONATA",AND(H42&lt;&gt;"",ISNA(VLOOKUP(H42,INDIRECT(CONCATENATE("PERCORSO_",L42)),0,FALSE))),"ERRORE GARA PERCORSO",AND(I42&lt;&gt;"",ISNA(VLOOKUP(I42,INDIRECT(CONCATENATE(L42,"_KATA")),0,FALSE))),"ERRORE GARA KATA",AND(J42&lt;&gt;"",ISNA(VLOOKUP(J42,INDIRECT(CONCATENATE(L42,"_KUMITE")),1,FALSE))),"ERRORE GARA KUMITE",AND(K42&lt;&gt;"",ISNA(VLOOKUP(K42,INDIRECT(CONCATENATE("PESI_",SUBSTITUTE(J42," ","_"),"_",F42)),1,FALSE))),"CATEGORIA PESO ERRATA"),"OK")</f>
        <v/>
      </c>
      <c r="R42" s="16">
        <f t="shared" si="3"/>
        <v>0</v>
      </c>
      <c r="S42" s="16">
        <f t="shared" ca="1" si="2"/>
        <v>0</v>
      </c>
    </row>
    <row r="43" spans="2:19" x14ac:dyDescent="0.25">
      <c r="B43" s="27" t="str" cm="1">
        <f t="array" ref="B43">_xlfn.IFS(C43="","",Riepilogo!$C$9="","INSERIRE NOME SOCIETÀ",C43&lt;&gt;"",Riepilogo!$C$9)</f>
        <v/>
      </c>
      <c r="C43" s="35"/>
      <c r="D43" s="38"/>
      <c r="E43" s="38"/>
      <c r="F43" s="29"/>
      <c r="G43" s="29"/>
      <c r="H43" s="29"/>
      <c r="I43" s="31"/>
      <c r="J43" s="33"/>
      <c r="K43" s="33"/>
      <c r="L43" s="30" t="str">
        <f>IF(D43="","",_xlfn.IFNA(INDEX(Dati!$M$3:$M$8,MATCH(D43,Dati!$N$3:$N$8,-1)),"ERR"))</f>
        <v/>
      </c>
      <c r="M43" s="36" t="str" cm="1">
        <f t="array" ref="M43">_xlfn.IFS(I43="","",I43="LIBERA COMPOSIZIONE","GKLB",I43="STILE","GKS")</f>
        <v/>
      </c>
      <c r="N43" s="95" t="str" cm="1">
        <f t="array" ref="N43">_xlfn.IFS(J43="","",J43="PALLONCINO","GTP",J43="COMBATTIMENTO LIBERO","GCL",J43="COMBATTIMENTO INDIVIDUALE","GCI")</f>
        <v/>
      </c>
      <c r="O43" s="37"/>
      <c r="P43" s="34" t="str">
        <f t="shared" si="1"/>
        <v/>
      </c>
      <c r="Q43" s="78" t="str" cm="1">
        <f t="array" aca="1" ref="Q43" ca="1">_xlfn.IFNA(_xlfn.IFS(C43="","",D43="","DATA DI NASCITA NON INSERITA",L43="ERR","CATEGORIA ERRATA",F43="","SESSO NON INSERITO",ISNA(VLOOKUP(F43,SESSO,1,FALSE)),"SESSO ERRATO",G43="","CINTURA NON INSERITA",ISNA(VLOOKUP(G43,CINTURE_GPG,1,FALSE)),"CINTURA ERRATA",AND(OR(J43="COMBATTIMENTO INDIVIDUALE",J43="COMBATTIMENTO LIBERO"),K43=""),"CATEGORIA DI PESO NON INSERITA",AND(I43="",J43=""),"NESSUNA GARA SELEZIONATA",AND(H43&lt;&gt;"",ISNA(VLOOKUP(H43,INDIRECT(CONCATENATE("PERCORSO_",L43)),0,FALSE))),"ERRORE GARA PERCORSO",AND(I43&lt;&gt;"",ISNA(VLOOKUP(I43,INDIRECT(CONCATENATE(L43,"_KATA")),0,FALSE))),"ERRORE GARA KATA",AND(J43&lt;&gt;"",ISNA(VLOOKUP(J43,INDIRECT(CONCATENATE(L43,"_KUMITE")),1,FALSE))),"ERRORE GARA KUMITE",AND(K43&lt;&gt;"",ISNA(VLOOKUP(K43,INDIRECT(CONCATENATE("PESI_",SUBSTITUTE(J43," ","_"),"_",F43)),1,FALSE))),"CATEGORIA PESO ERRATA"),"OK")</f>
        <v/>
      </c>
      <c r="R43" s="16">
        <f t="shared" si="3"/>
        <v>0</v>
      </c>
      <c r="S43" s="16">
        <f t="shared" ca="1" si="2"/>
        <v>0</v>
      </c>
    </row>
    <row r="44" spans="2:19" x14ac:dyDescent="0.25">
      <c r="B44" s="27" t="str" cm="1">
        <f t="array" ref="B44">_xlfn.IFS(C44="","",Riepilogo!$C$9="","INSERIRE NOME SOCIETÀ",C44&lt;&gt;"",Riepilogo!$C$9)</f>
        <v/>
      </c>
      <c r="C44" s="35"/>
      <c r="D44" s="38"/>
      <c r="E44" s="38"/>
      <c r="F44" s="29"/>
      <c r="G44" s="29"/>
      <c r="H44" s="29"/>
      <c r="I44" s="31"/>
      <c r="J44" s="33"/>
      <c r="K44" s="33"/>
      <c r="L44" s="30" t="str">
        <f>IF(D44="","",_xlfn.IFNA(INDEX(Dati!$M$3:$M$8,MATCH(D44,Dati!$N$3:$N$8,-1)),"ERR"))</f>
        <v/>
      </c>
      <c r="M44" s="36" t="str" cm="1">
        <f t="array" ref="M44">_xlfn.IFS(I44="","",I44="LIBERA COMPOSIZIONE","GKLB",I44="STILE","GKS")</f>
        <v/>
      </c>
      <c r="N44" s="95" t="str" cm="1">
        <f t="array" ref="N44">_xlfn.IFS(J44="","",J44="PALLONCINO","GTP",J44="COMBATTIMENTO LIBERO","GCL",J44="COMBATTIMENTO INDIVIDUALE","GCI")</f>
        <v/>
      </c>
      <c r="O44" s="37"/>
      <c r="P44" s="34" t="str">
        <f t="shared" si="1"/>
        <v/>
      </c>
      <c r="Q44" s="78" t="str" cm="1">
        <f t="array" aca="1" ref="Q44" ca="1">_xlfn.IFNA(_xlfn.IFS(C44="","",D44="","DATA DI NASCITA NON INSERITA",L44="ERR","CATEGORIA ERRATA",F44="","SESSO NON INSERITO",ISNA(VLOOKUP(F44,SESSO,1,FALSE)),"SESSO ERRATO",G44="","CINTURA NON INSERITA",ISNA(VLOOKUP(G44,CINTURE_GPG,1,FALSE)),"CINTURA ERRATA",AND(OR(J44="COMBATTIMENTO INDIVIDUALE",J44="COMBATTIMENTO LIBERO"),K44=""),"CATEGORIA DI PESO NON INSERITA",AND(I44="",J44=""),"NESSUNA GARA SELEZIONATA",AND(H44&lt;&gt;"",ISNA(VLOOKUP(H44,INDIRECT(CONCATENATE("PERCORSO_",L44)),0,FALSE))),"ERRORE GARA PERCORSO",AND(I44&lt;&gt;"",ISNA(VLOOKUP(I44,INDIRECT(CONCATENATE(L44,"_KATA")),0,FALSE))),"ERRORE GARA KATA",AND(J44&lt;&gt;"",ISNA(VLOOKUP(J44,INDIRECT(CONCATENATE(L44,"_KUMITE")),1,FALSE))),"ERRORE GARA KUMITE",AND(K44&lt;&gt;"",ISNA(VLOOKUP(K44,INDIRECT(CONCATENATE("PESI_",SUBSTITUTE(J44," ","_"),"_",F44)),1,FALSE))),"CATEGORIA PESO ERRATA"),"OK")</f>
        <v/>
      </c>
      <c r="R44" s="16">
        <f t="shared" si="3"/>
        <v>0</v>
      </c>
      <c r="S44" s="16">
        <f t="shared" ca="1" si="2"/>
        <v>0</v>
      </c>
    </row>
    <row r="45" spans="2:19" x14ac:dyDescent="0.25">
      <c r="B45" s="27" t="str" cm="1">
        <f t="array" ref="B45">_xlfn.IFS(C45="","",Riepilogo!$C$9="","INSERIRE NOME SOCIETÀ",C45&lt;&gt;"",Riepilogo!$C$9)</f>
        <v/>
      </c>
      <c r="C45" s="35"/>
      <c r="D45" s="38"/>
      <c r="E45" s="38"/>
      <c r="F45" s="29"/>
      <c r="G45" s="29"/>
      <c r="H45" s="29"/>
      <c r="I45" s="31"/>
      <c r="J45" s="33"/>
      <c r="K45" s="33"/>
      <c r="L45" s="30" t="str">
        <f>IF(D45="","",_xlfn.IFNA(INDEX(Dati!$M$3:$M$8,MATCH(D45,Dati!$N$3:$N$8,-1)),"ERR"))</f>
        <v/>
      </c>
      <c r="M45" s="36" t="str" cm="1">
        <f t="array" ref="M45">_xlfn.IFS(I45="","",I45="LIBERA COMPOSIZIONE","GKLB",I45="STILE","GKS")</f>
        <v/>
      </c>
      <c r="N45" s="95" t="str" cm="1">
        <f t="array" ref="N45">_xlfn.IFS(J45="","",J45="PALLONCINO","GTP",J45="COMBATTIMENTO LIBERO","GCL",J45="COMBATTIMENTO INDIVIDUALE","GCI")</f>
        <v/>
      </c>
      <c r="O45" s="37"/>
      <c r="P45" s="34" t="str">
        <f t="shared" si="1"/>
        <v/>
      </c>
      <c r="Q45" s="78" t="str" cm="1">
        <f t="array" aca="1" ref="Q45" ca="1">_xlfn.IFNA(_xlfn.IFS(C45="","",D45="","DATA DI NASCITA NON INSERITA",L45="ERR","CATEGORIA ERRATA",F45="","SESSO NON INSERITO",ISNA(VLOOKUP(F45,SESSO,1,FALSE)),"SESSO ERRATO",G45="","CINTURA NON INSERITA",ISNA(VLOOKUP(G45,CINTURE_GPG,1,FALSE)),"CINTURA ERRATA",AND(OR(J45="COMBATTIMENTO INDIVIDUALE",J45="COMBATTIMENTO LIBERO"),K45=""),"CATEGORIA DI PESO NON INSERITA",AND(I45="",J45=""),"NESSUNA GARA SELEZIONATA",AND(H45&lt;&gt;"",ISNA(VLOOKUP(H45,INDIRECT(CONCATENATE("PERCORSO_",L45)),0,FALSE))),"ERRORE GARA PERCORSO",AND(I45&lt;&gt;"",ISNA(VLOOKUP(I45,INDIRECT(CONCATENATE(L45,"_KATA")),0,FALSE))),"ERRORE GARA KATA",AND(J45&lt;&gt;"",ISNA(VLOOKUP(J45,INDIRECT(CONCATENATE(L45,"_KUMITE")),1,FALSE))),"ERRORE GARA KUMITE",AND(K45&lt;&gt;"",ISNA(VLOOKUP(K45,INDIRECT(CONCATENATE("PESI_",SUBSTITUTE(J45," ","_"),"_",F45)),1,FALSE))),"CATEGORIA PESO ERRATA"),"OK")</f>
        <v/>
      </c>
      <c r="R45" s="16">
        <f t="shared" si="3"/>
        <v>0</v>
      </c>
      <c r="S45" s="16">
        <f t="shared" ca="1" si="2"/>
        <v>0</v>
      </c>
    </row>
    <row r="46" spans="2:19" x14ac:dyDescent="0.25">
      <c r="B46" s="27" t="str" cm="1">
        <f t="array" ref="B46">_xlfn.IFS(C46="","",Riepilogo!$C$9="","INSERIRE NOME SOCIETÀ",C46&lt;&gt;"",Riepilogo!$C$9)</f>
        <v/>
      </c>
      <c r="C46" s="35"/>
      <c r="D46" s="38"/>
      <c r="E46" s="38"/>
      <c r="F46" s="29"/>
      <c r="G46" s="29"/>
      <c r="H46" s="29"/>
      <c r="I46" s="31"/>
      <c r="J46" s="33"/>
      <c r="K46" s="33"/>
      <c r="L46" s="30" t="str">
        <f>IF(D46="","",_xlfn.IFNA(INDEX(Dati!$M$3:$M$8,MATCH(D46,Dati!$N$3:$N$8,-1)),"ERR"))</f>
        <v/>
      </c>
      <c r="M46" s="36" t="str" cm="1">
        <f t="array" ref="M46">_xlfn.IFS(I46="","",I46="LIBERA COMPOSIZIONE","GKLB",I46="STILE","GKS")</f>
        <v/>
      </c>
      <c r="N46" s="95" t="str" cm="1">
        <f t="array" ref="N46">_xlfn.IFS(J46="","",J46="PALLONCINO","GTP",J46="COMBATTIMENTO LIBERO","GCL",J46="COMBATTIMENTO INDIVIDUALE","GCI")</f>
        <v/>
      </c>
      <c r="O46" s="37"/>
      <c r="P46" s="34" t="str">
        <f t="shared" si="1"/>
        <v/>
      </c>
      <c r="Q46" s="78" t="str" cm="1">
        <f t="array" aca="1" ref="Q46" ca="1">_xlfn.IFNA(_xlfn.IFS(C46="","",D46="","DATA DI NASCITA NON INSERITA",L46="ERR","CATEGORIA ERRATA",F46="","SESSO NON INSERITO",ISNA(VLOOKUP(F46,SESSO,1,FALSE)),"SESSO ERRATO",G46="","CINTURA NON INSERITA",ISNA(VLOOKUP(G46,CINTURE_GPG,1,FALSE)),"CINTURA ERRATA",AND(OR(J46="COMBATTIMENTO INDIVIDUALE",J46="COMBATTIMENTO LIBERO"),K46=""),"CATEGORIA DI PESO NON INSERITA",AND(I46="",J46=""),"NESSUNA GARA SELEZIONATA",AND(H46&lt;&gt;"",ISNA(VLOOKUP(H46,INDIRECT(CONCATENATE("PERCORSO_",L46)),0,FALSE))),"ERRORE GARA PERCORSO",AND(I46&lt;&gt;"",ISNA(VLOOKUP(I46,INDIRECT(CONCATENATE(L46,"_KATA")),0,FALSE))),"ERRORE GARA KATA",AND(J46&lt;&gt;"",ISNA(VLOOKUP(J46,INDIRECT(CONCATENATE(L46,"_KUMITE")),1,FALSE))),"ERRORE GARA KUMITE",AND(K46&lt;&gt;"",ISNA(VLOOKUP(K46,INDIRECT(CONCATENATE("PESI_",SUBSTITUTE(J46," ","_"),"_",F46)),1,FALSE))),"CATEGORIA PESO ERRATA"),"OK")</f>
        <v/>
      </c>
      <c r="R46" s="16">
        <f t="shared" si="3"/>
        <v>0</v>
      </c>
      <c r="S46" s="16">
        <f t="shared" ca="1" si="2"/>
        <v>0</v>
      </c>
    </row>
    <row r="47" spans="2:19" x14ac:dyDescent="0.25">
      <c r="B47" s="27" t="str" cm="1">
        <f t="array" ref="B47">_xlfn.IFS(C47="","",Riepilogo!$C$9="","INSERIRE NOME SOCIETÀ",C47&lt;&gt;"",Riepilogo!$C$9)</f>
        <v/>
      </c>
      <c r="C47" s="35"/>
      <c r="D47" s="38"/>
      <c r="E47" s="38"/>
      <c r="F47" s="29"/>
      <c r="G47" s="29"/>
      <c r="H47" s="29"/>
      <c r="I47" s="31"/>
      <c r="J47" s="33"/>
      <c r="K47" s="33"/>
      <c r="L47" s="30" t="str">
        <f>IF(D47="","",_xlfn.IFNA(INDEX(Dati!$M$3:$M$8,MATCH(D47,Dati!$N$3:$N$8,-1)),"ERR"))</f>
        <v/>
      </c>
      <c r="M47" s="36" t="str" cm="1">
        <f t="array" ref="M47">_xlfn.IFS(I47="","",I47="LIBERA COMPOSIZIONE","GKLB",I47="STILE","GKS")</f>
        <v/>
      </c>
      <c r="N47" s="95" t="str" cm="1">
        <f t="array" ref="N47">_xlfn.IFS(J47="","",J47="PALLONCINO","GTP",J47="COMBATTIMENTO LIBERO","GCL",J47="COMBATTIMENTO INDIVIDUALE","GCI")</f>
        <v/>
      </c>
      <c r="O47" s="37"/>
      <c r="P47" s="34" t="str">
        <f t="shared" si="1"/>
        <v/>
      </c>
      <c r="Q47" s="78" t="str" cm="1">
        <f t="array" aca="1" ref="Q47" ca="1">_xlfn.IFNA(_xlfn.IFS(C47="","",D47="","DATA DI NASCITA NON INSERITA",L47="ERR","CATEGORIA ERRATA",F47="","SESSO NON INSERITO",ISNA(VLOOKUP(F47,SESSO,1,FALSE)),"SESSO ERRATO",G47="","CINTURA NON INSERITA",ISNA(VLOOKUP(G47,CINTURE_GPG,1,FALSE)),"CINTURA ERRATA",AND(OR(J47="COMBATTIMENTO INDIVIDUALE",J47="COMBATTIMENTO LIBERO"),K47=""),"CATEGORIA DI PESO NON INSERITA",AND(I47="",J47=""),"NESSUNA GARA SELEZIONATA",AND(H47&lt;&gt;"",ISNA(VLOOKUP(H47,INDIRECT(CONCATENATE("PERCORSO_",L47)),0,FALSE))),"ERRORE GARA PERCORSO",AND(I47&lt;&gt;"",ISNA(VLOOKUP(I47,INDIRECT(CONCATENATE(L47,"_KATA")),0,FALSE))),"ERRORE GARA KATA",AND(J47&lt;&gt;"",ISNA(VLOOKUP(J47,INDIRECT(CONCATENATE(L47,"_KUMITE")),1,FALSE))),"ERRORE GARA KUMITE",AND(K47&lt;&gt;"",ISNA(VLOOKUP(K47,INDIRECT(CONCATENATE("PESI_",SUBSTITUTE(J47," ","_"),"_",F47)),1,FALSE))),"CATEGORIA PESO ERRATA"),"OK")</f>
        <v/>
      </c>
      <c r="R47" s="16">
        <f t="shared" si="3"/>
        <v>0</v>
      </c>
      <c r="S47" s="16">
        <f t="shared" ca="1" si="2"/>
        <v>0</v>
      </c>
    </row>
    <row r="48" spans="2:19" x14ac:dyDescent="0.25">
      <c r="B48" s="27" t="str" cm="1">
        <f t="array" ref="B48">_xlfn.IFS(C48="","",Riepilogo!$C$9="","INSERIRE NOME SOCIETÀ",C48&lt;&gt;"",Riepilogo!$C$9)</f>
        <v/>
      </c>
      <c r="C48" s="35"/>
      <c r="D48" s="38"/>
      <c r="E48" s="38"/>
      <c r="F48" s="29"/>
      <c r="G48" s="29"/>
      <c r="H48" s="29"/>
      <c r="I48" s="31"/>
      <c r="J48" s="33"/>
      <c r="K48" s="33"/>
      <c r="L48" s="30" t="str">
        <f>IF(D48="","",_xlfn.IFNA(INDEX(Dati!$M$3:$M$8,MATCH(D48,Dati!$N$3:$N$8,-1)),"ERR"))</f>
        <v/>
      </c>
      <c r="M48" s="36" t="str" cm="1">
        <f t="array" ref="M48">_xlfn.IFS(I48="","",I48="LIBERA COMPOSIZIONE","GKLB",I48="STILE","GKS")</f>
        <v/>
      </c>
      <c r="N48" s="95" t="str" cm="1">
        <f t="array" ref="N48">_xlfn.IFS(J48="","",J48="PALLONCINO","GTP",J48="COMBATTIMENTO LIBERO","GCL",J48="COMBATTIMENTO INDIVIDUALE","GCI")</f>
        <v/>
      </c>
      <c r="O48" s="37"/>
      <c r="P48" s="34" t="str">
        <f t="shared" si="1"/>
        <v/>
      </c>
      <c r="Q48" s="78" t="str" cm="1">
        <f t="array" aca="1" ref="Q48" ca="1">_xlfn.IFNA(_xlfn.IFS(C48="","",D48="","DATA DI NASCITA NON INSERITA",L48="ERR","CATEGORIA ERRATA",F48="","SESSO NON INSERITO",ISNA(VLOOKUP(F48,SESSO,1,FALSE)),"SESSO ERRATO",G48="","CINTURA NON INSERITA",ISNA(VLOOKUP(G48,CINTURE_GPG,1,FALSE)),"CINTURA ERRATA",AND(OR(J48="COMBATTIMENTO INDIVIDUALE",J48="COMBATTIMENTO LIBERO"),K48=""),"CATEGORIA DI PESO NON INSERITA",AND(I48="",J48=""),"NESSUNA GARA SELEZIONATA",AND(H48&lt;&gt;"",ISNA(VLOOKUP(H48,INDIRECT(CONCATENATE("PERCORSO_",L48)),0,FALSE))),"ERRORE GARA PERCORSO",AND(I48&lt;&gt;"",ISNA(VLOOKUP(I48,INDIRECT(CONCATENATE(L48,"_KATA")),0,FALSE))),"ERRORE GARA KATA",AND(J48&lt;&gt;"",ISNA(VLOOKUP(J48,INDIRECT(CONCATENATE(L48,"_KUMITE")),1,FALSE))),"ERRORE GARA KUMITE",AND(K48&lt;&gt;"",ISNA(VLOOKUP(K48,INDIRECT(CONCATENATE("PESI_",SUBSTITUTE(J48," ","_"),"_",F48)),1,FALSE))),"CATEGORIA PESO ERRATA"),"OK")</f>
        <v/>
      </c>
      <c r="R48" s="16">
        <f t="shared" si="3"/>
        <v>0</v>
      </c>
      <c r="S48" s="16">
        <f t="shared" ca="1" si="2"/>
        <v>0</v>
      </c>
    </row>
    <row r="49" spans="2:19" x14ac:dyDescent="0.25">
      <c r="B49" s="27" t="str" cm="1">
        <f t="array" ref="B49">_xlfn.IFS(C49="","",Riepilogo!$C$9="","INSERIRE NOME SOCIETÀ",C49&lt;&gt;"",Riepilogo!$C$9)</f>
        <v/>
      </c>
      <c r="C49" s="35"/>
      <c r="D49" s="38"/>
      <c r="E49" s="38"/>
      <c r="F49" s="29"/>
      <c r="G49" s="29"/>
      <c r="H49" s="29"/>
      <c r="I49" s="31"/>
      <c r="J49" s="33"/>
      <c r="K49" s="33"/>
      <c r="L49" s="30" t="str">
        <f>IF(D49="","",_xlfn.IFNA(INDEX(Dati!$M$3:$M$8,MATCH(D49,Dati!$N$3:$N$8,-1)),"ERR"))</f>
        <v/>
      </c>
      <c r="M49" s="36" t="str" cm="1">
        <f t="array" ref="M49">_xlfn.IFS(I49="","",I49="LIBERA COMPOSIZIONE","GKLB",I49="STILE","GKS")</f>
        <v/>
      </c>
      <c r="N49" s="95" t="str" cm="1">
        <f t="array" ref="N49">_xlfn.IFS(J49="","",J49="PALLONCINO","GTP",J49="COMBATTIMENTO LIBERO","GCL",J49="COMBATTIMENTO INDIVIDUALE","GCI")</f>
        <v/>
      </c>
      <c r="O49" s="37"/>
      <c r="P49" s="34" t="str">
        <f t="shared" si="1"/>
        <v/>
      </c>
      <c r="Q49" s="78" t="str" cm="1">
        <f t="array" aca="1" ref="Q49" ca="1">_xlfn.IFNA(_xlfn.IFS(C49="","",D49="","DATA DI NASCITA NON INSERITA",L49="ERR","CATEGORIA ERRATA",F49="","SESSO NON INSERITO",ISNA(VLOOKUP(F49,SESSO,1,FALSE)),"SESSO ERRATO",G49="","CINTURA NON INSERITA",ISNA(VLOOKUP(G49,CINTURE_GPG,1,FALSE)),"CINTURA ERRATA",AND(OR(J49="COMBATTIMENTO INDIVIDUALE",J49="COMBATTIMENTO LIBERO"),K49=""),"CATEGORIA DI PESO NON INSERITA",AND(I49="",J49=""),"NESSUNA GARA SELEZIONATA",AND(H49&lt;&gt;"",ISNA(VLOOKUP(H49,INDIRECT(CONCATENATE("PERCORSO_",L49)),0,FALSE))),"ERRORE GARA PERCORSO",AND(I49&lt;&gt;"",ISNA(VLOOKUP(I49,INDIRECT(CONCATENATE(L49,"_KATA")),0,FALSE))),"ERRORE GARA KATA",AND(J49&lt;&gt;"",ISNA(VLOOKUP(J49,INDIRECT(CONCATENATE(L49,"_KUMITE")),1,FALSE))),"ERRORE GARA KUMITE",AND(K49&lt;&gt;"",ISNA(VLOOKUP(K49,INDIRECT(CONCATENATE("PESI_",SUBSTITUTE(J49," ","_"),"_",F49)),1,FALSE))),"CATEGORIA PESO ERRATA"),"OK")</f>
        <v/>
      </c>
      <c r="R49" s="16">
        <f t="shared" si="3"/>
        <v>0</v>
      </c>
      <c r="S49" s="16">
        <f t="shared" ca="1" si="2"/>
        <v>0</v>
      </c>
    </row>
    <row r="50" spans="2:19" x14ac:dyDescent="0.25">
      <c r="B50" s="27" t="str" cm="1">
        <f t="array" ref="B50">_xlfn.IFS(C50="","",Riepilogo!$C$9="","INSERIRE NOME SOCIETÀ",C50&lt;&gt;"",Riepilogo!$C$9)</f>
        <v/>
      </c>
      <c r="C50" s="35"/>
      <c r="D50" s="38"/>
      <c r="E50" s="38"/>
      <c r="F50" s="29"/>
      <c r="G50" s="29"/>
      <c r="H50" s="29"/>
      <c r="I50" s="31"/>
      <c r="J50" s="33"/>
      <c r="K50" s="33"/>
      <c r="L50" s="30" t="str">
        <f>IF(D50="","",_xlfn.IFNA(INDEX(Dati!$M$3:$M$8,MATCH(D50,Dati!$N$3:$N$8,-1)),"ERR"))</f>
        <v/>
      </c>
      <c r="M50" s="36" t="str" cm="1">
        <f t="array" ref="M50">_xlfn.IFS(I50="","",I50="LIBERA COMPOSIZIONE","GKLB",I50="STILE","GKS")</f>
        <v/>
      </c>
      <c r="N50" s="95" t="str" cm="1">
        <f t="array" ref="N50">_xlfn.IFS(J50="","",J50="PALLONCINO","GTP",J50="COMBATTIMENTO LIBERO","GCL",J50="COMBATTIMENTO INDIVIDUALE","GCI")</f>
        <v/>
      </c>
      <c r="O50" s="37"/>
      <c r="P50" s="34" t="str">
        <f t="shared" si="1"/>
        <v/>
      </c>
      <c r="Q50" s="78" t="str" cm="1">
        <f t="array" aca="1" ref="Q50" ca="1">_xlfn.IFNA(_xlfn.IFS(C50="","",D50="","DATA DI NASCITA NON INSERITA",L50="ERR","CATEGORIA ERRATA",F50="","SESSO NON INSERITO",ISNA(VLOOKUP(F50,SESSO,1,FALSE)),"SESSO ERRATO",G50="","CINTURA NON INSERITA",ISNA(VLOOKUP(G50,CINTURE_GPG,1,FALSE)),"CINTURA ERRATA",AND(OR(J50="COMBATTIMENTO INDIVIDUALE",J50="COMBATTIMENTO LIBERO"),K50=""),"CATEGORIA DI PESO NON INSERITA",AND(I50="",J50=""),"NESSUNA GARA SELEZIONATA",AND(H50&lt;&gt;"",ISNA(VLOOKUP(H50,INDIRECT(CONCATENATE("PERCORSO_",L50)),0,FALSE))),"ERRORE GARA PERCORSO",AND(I50&lt;&gt;"",ISNA(VLOOKUP(I50,INDIRECT(CONCATENATE(L50,"_KATA")),0,FALSE))),"ERRORE GARA KATA",AND(J50&lt;&gt;"",ISNA(VLOOKUP(J50,INDIRECT(CONCATENATE(L50,"_KUMITE")),1,FALSE))),"ERRORE GARA KUMITE",AND(K50&lt;&gt;"",ISNA(VLOOKUP(K50,INDIRECT(CONCATENATE("PESI_",SUBSTITUTE(J50," ","_"),"_",F50)),1,FALSE))),"CATEGORIA PESO ERRATA"),"OK")</f>
        <v/>
      </c>
      <c r="R50" s="16">
        <f t="shared" si="3"/>
        <v>0</v>
      </c>
      <c r="S50" s="16">
        <f t="shared" ca="1" si="2"/>
        <v>0</v>
      </c>
    </row>
    <row r="51" spans="2:19" x14ac:dyDescent="0.25">
      <c r="B51" s="27" t="str" cm="1">
        <f t="array" ref="B51">_xlfn.IFS(C51="","",Riepilogo!$C$9="","INSERIRE NOME SOCIETÀ",C51&lt;&gt;"",Riepilogo!$C$9)</f>
        <v/>
      </c>
      <c r="C51" s="35"/>
      <c r="D51" s="38"/>
      <c r="E51" s="38"/>
      <c r="F51" s="29"/>
      <c r="G51" s="29"/>
      <c r="H51" s="29"/>
      <c r="I51" s="31"/>
      <c r="J51" s="33"/>
      <c r="K51" s="33"/>
      <c r="L51" s="30" t="str">
        <f>IF(D51="","",_xlfn.IFNA(INDEX(Dati!$M$3:$M$8,MATCH(D51,Dati!$N$3:$N$8,-1)),"ERR"))</f>
        <v/>
      </c>
      <c r="M51" s="36" t="str" cm="1">
        <f t="array" ref="M51">_xlfn.IFS(I51="","",I51="LIBERA COMPOSIZIONE","GKLB",I51="STILE","GKS")</f>
        <v/>
      </c>
      <c r="N51" s="95" t="str" cm="1">
        <f t="array" ref="N51">_xlfn.IFS(J51="","",J51="PALLONCINO","GTP",J51="COMBATTIMENTO LIBERO","GCL",J51="COMBATTIMENTO INDIVIDUALE","GCI")</f>
        <v/>
      </c>
      <c r="O51" s="37"/>
      <c r="P51" s="34" t="str">
        <f t="shared" si="1"/>
        <v/>
      </c>
      <c r="Q51" s="78" t="str" cm="1">
        <f t="array" aca="1" ref="Q51" ca="1">_xlfn.IFNA(_xlfn.IFS(C51="","",D51="","DATA DI NASCITA NON INSERITA",L51="ERR","CATEGORIA ERRATA",F51="","SESSO NON INSERITO",ISNA(VLOOKUP(F51,SESSO,1,FALSE)),"SESSO ERRATO",G51="","CINTURA NON INSERITA",ISNA(VLOOKUP(G51,CINTURE_GPG,1,FALSE)),"CINTURA ERRATA",AND(OR(J51="COMBATTIMENTO INDIVIDUALE",J51="COMBATTIMENTO LIBERO"),K51=""),"CATEGORIA DI PESO NON INSERITA",AND(I51="",J51=""),"NESSUNA GARA SELEZIONATA",AND(H51&lt;&gt;"",ISNA(VLOOKUP(H51,INDIRECT(CONCATENATE("PERCORSO_",L51)),0,FALSE))),"ERRORE GARA PERCORSO",AND(I51&lt;&gt;"",ISNA(VLOOKUP(I51,INDIRECT(CONCATENATE(L51,"_KATA")),0,FALSE))),"ERRORE GARA KATA",AND(J51&lt;&gt;"",ISNA(VLOOKUP(J51,INDIRECT(CONCATENATE(L51,"_KUMITE")),1,FALSE))),"ERRORE GARA KUMITE",AND(K51&lt;&gt;"",ISNA(VLOOKUP(K51,INDIRECT(CONCATENATE("PESI_",SUBSTITUTE(J51," ","_"),"_",F51)),1,FALSE))),"CATEGORIA PESO ERRATA"),"OK")</f>
        <v/>
      </c>
      <c r="R51" s="16">
        <f t="shared" si="3"/>
        <v>0</v>
      </c>
      <c r="S51" s="16">
        <f t="shared" ca="1" si="2"/>
        <v>0</v>
      </c>
    </row>
    <row r="52" spans="2:19" x14ac:dyDescent="0.25">
      <c r="B52" s="27" t="str" cm="1">
        <f t="array" ref="B52">_xlfn.IFS(C52="","",Riepilogo!$C$9="","INSERIRE NOME SOCIETÀ",C52&lt;&gt;"",Riepilogo!$C$9)</f>
        <v/>
      </c>
      <c r="C52" s="35"/>
      <c r="D52" s="38"/>
      <c r="E52" s="38"/>
      <c r="F52" s="29"/>
      <c r="G52" s="29"/>
      <c r="H52" s="29"/>
      <c r="I52" s="31"/>
      <c r="J52" s="33"/>
      <c r="K52" s="33"/>
      <c r="L52" s="30" t="str">
        <f>IF(D52="","",_xlfn.IFNA(INDEX(Dati!$M$3:$M$8,MATCH(D52,Dati!$N$3:$N$8,-1)),"ERR"))</f>
        <v/>
      </c>
      <c r="M52" s="36" t="str" cm="1">
        <f t="array" ref="M52">_xlfn.IFS(I52="","",I52="LIBERA COMPOSIZIONE","GKLB",I52="STILE","GKS")</f>
        <v/>
      </c>
      <c r="N52" s="95" t="str" cm="1">
        <f t="array" ref="N52">_xlfn.IFS(J52="","",J52="PALLONCINO","GTP",J52="COMBATTIMENTO LIBERO","GCL",J52="COMBATTIMENTO INDIVIDUALE","GCI")</f>
        <v/>
      </c>
      <c r="O52" s="37"/>
      <c r="P52" s="34" t="str">
        <f t="shared" si="1"/>
        <v/>
      </c>
      <c r="Q52" s="78" t="str" cm="1">
        <f t="array" aca="1" ref="Q52" ca="1">_xlfn.IFNA(_xlfn.IFS(C52="","",D52="","DATA DI NASCITA NON INSERITA",L52="ERR","CATEGORIA ERRATA",F52="","SESSO NON INSERITO",ISNA(VLOOKUP(F52,SESSO,1,FALSE)),"SESSO ERRATO",G52="","CINTURA NON INSERITA",ISNA(VLOOKUP(G52,CINTURE_GPG,1,FALSE)),"CINTURA ERRATA",AND(OR(J52="COMBATTIMENTO INDIVIDUALE",J52="COMBATTIMENTO LIBERO"),K52=""),"CATEGORIA DI PESO NON INSERITA",AND(I52="",J52=""),"NESSUNA GARA SELEZIONATA",AND(H52&lt;&gt;"",ISNA(VLOOKUP(H52,INDIRECT(CONCATENATE("PERCORSO_",L52)),0,FALSE))),"ERRORE GARA PERCORSO",AND(I52&lt;&gt;"",ISNA(VLOOKUP(I52,INDIRECT(CONCATENATE(L52,"_KATA")),0,FALSE))),"ERRORE GARA KATA",AND(J52&lt;&gt;"",ISNA(VLOOKUP(J52,INDIRECT(CONCATENATE(L52,"_KUMITE")),1,FALSE))),"ERRORE GARA KUMITE",AND(K52&lt;&gt;"",ISNA(VLOOKUP(K52,INDIRECT(CONCATENATE("PESI_",SUBSTITUTE(J52," ","_"),"_",F52)),1,FALSE))),"CATEGORIA PESO ERRATA"),"OK")</f>
        <v/>
      </c>
      <c r="R52" s="16">
        <f t="shared" si="3"/>
        <v>0</v>
      </c>
      <c r="S52" s="16">
        <f t="shared" ca="1" si="2"/>
        <v>0</v>
      </c>
    </row>
    <row r="53" spans="2:19" x14ac:dyDescent="0.25">
      <c r="B53" s="27" t="str" cm="1">
        <f t="array" ref="B53">_xlfn.IFS(C53="","",Riepilogo!$C$9="","INSERIRE NOME SOCIETÀ",C53&lt;&gt;"",Riepilogo!$C$9)</f>
        <v/>
      </c>
      <c r="C53" s="35"/>
      <c r="D53" s="38"/>
      <c r="E53" s="38"/>
      <c r="F53" s="29"/>
      <c r="G53" s="29"/>
      <c r="H53" s="29"/>
      <c r="I53" s="31"/>
      <c r="J53" s="33"/>
      <c r="K53" s="33"/>
      <c r="L53" s="30" t="str">
        <f>IF(D53="","",_xlfn.IFNA(INDEX(Dati!$M$3:$M$8,MATCH(D53,Dati!$N$3:$N$8,-1)),"ERR"))</f>
        <v/>
      </c>
      <c r="M53" s="36" t="str" cm="1">
        <f t="array" ref="M53">_xlfn.IFS(I53="","",I53="LIBERA COMPOSIZIONE","GKLB",I53="STILE","GKS")</f>
        <v/>
      </c>
      <c r="N53" s="95" t="str" cm="1">
        <f t="array" ref="N53">_xlfn.IFS(J53="","",J53="PALLONCINO","GTP",J53="COMBATTIMENTO LIBERO","GCL",J53="COMBATTIMENTO INDIVIDUALE","GCI")</f>
        <v/>
      </c>
      <c r="O53" s="37"/>
      <c r="P53" s="34" t="str">
        <f t="shared" si="1"/>
        <v/>
      </c>
      <c r="Q53" s="78" t="str" cm="1">
        <f t="array" aca="1" ref="Q53" ca="1">_xlfn.IFNA(_xlfn.IFS(C53="","",D53="","DATA DI NASCITA NON INSERITA",L53="ERR","CATEGORIA ERRATA",F53="","SESSO NON INSERITO",ISNA(VLOOKUP(F53,SESSO,1,FALSE)),"SESSO ERRATO",G53="","CINTURA NON INSERITA",ISNA(VLOOKUP(G53,CINTURE_GPG,1,FALSE)),"CINTURA ERRATA",AND(OR(J53="COMBATTIMENTO INDIVIDUALE",J53="COMBATTIMENTO LIBERO"),K53=""),"CATEGORIA DI PESO NON INSERITA",AND(I53="",J53=""),"NESSUNA GARA SELEZIONATA",AND(H53&lt;&gt;"",ISNA(VLOOKUP(H53,INDIRECT(CONCATENATE("PERCORSO_",L53)),0,FALSE))),"ERRORE GARA PERCORSO",AND(I53&lt;&gt;"",ISNA(VLOOKUP(I53,INDIRECT(CONCATENATE(L53,"_KATA")),0,FALSE))),"ERRORE GARA KATA",AND(J53&lt;&gt;"",ISNA(VLOOKUP(J53,INDIRECT(CONCATENATE(L53,"_KUMITE")),1,FALSE))),"ERRORE GARA KUMITE",AND(K53&lt;&gt;"",ISNA(VLOOKUP(K53,INDIRECT(CONCATENATE("PESI_",SUBSTITUTE(J53," ","_"),"_",F53)),1,FALSE))),"CATEGORIA PESO ERRATA"),"OK")</f>
        <v/>
      </c>
      <c r="R53" s="16">
        <f t="shared" si="3"/>
        <v>0</v>
      </c>
      <c r="S53" s="16">
        <f t="shared" ca="1" si="2"/>
        <v>0</v>
      </c>
    </row>
    <row r="54" spans="2:19" x14ac:dyDescent="0.25">
      <c r="B54" s="27" t="str" cm="1">
        <f t="array" ref="B54">_xlfn.IFS(C54="","",Riepilogo!$C$9="","INSERIRE NOME SOCIETÀ",C54&lt;&gt;"",Riepilogo!$C$9)</f>
        <v/>
      </c>
      <c r="C54" s="35"/>
      <c r="D54" s="38"/>
      <c r="E54" s="38"/>
      <c r="F54" s="29"/>
      <c r="G54" s="29"/>
      <c r="H54" s="29"/>
      <c r="I54" s="31"/>
      <c r="J54" s="33"/>
      <c r="K54" s="33"/>
      <c r="L54" s="30" t="str">
        <f>IF(D54="","",_xlfn.IFNA(INDEX(Dati!$M$3:$M$8,MATCH(D54,Dati!$N$3:$N$8,-1)),"ERR"))</f>
        <v/>
      </c>
      <c r="M54" s="36" t="str" cm="1">
        <f t="array" ref="M54">_xlfn.IFS(I54="","",I54="LIBERA COMPOSIZIONE","GKLB",I54="STILE","GKS")</f>
        <v/>
      </c>
      <c r="N54" s="95" t="str" cm="1">
        <f t="array" ref="N54">_xlfn.IFS(J54="","",J54="PALLONCINO","GTP",J54="COMBATTIMENTO LIBERO","GCL",J54="COMBATTIMENTO INDIVIDUALE","GCI")</f>
        <v/>
      </c>
      <c r="O54" s="37"/>
      <c r="P54" s="34" t="str">
        <f t="shared" si="1"/>
        <v/>
      </c>
      <c r="Q54" s="78" t="str" cm="1">
        <f t="array" aca="1" ref="Q54" ca="1">_xlfn.IFNA(_xlfn.IFS(C54="","",D54="","DATA DI NASCITA NON INSERITA",L54="ERR","CATEGORIA ERRATA",F54="","SESSO NON INSERITO",ISNA(VLOOKUP(F54,SESSO,1,FALSE)),"SESSO ERRATO",G54="","CINTURA NON INSERITA",ISNA(VLOOKUP(G54,CINTURE_GPG,1,FALSE)),"CINTURA ERRATA",AND(OR(J54="COMBATTIMENTO INDIVIDUALE",J54="COMBATTIMENTO LIBERO"),K54=""),"CATEGORIA DI PESO NON INSERITA",AND(I54="",J54=""),"NESSUNA GARA SELEZIONATA",AND(H54&lt;&gt;"",ISNA(VLOOKUP(H54,INDIRECT(CONCATENATE("PERCORSO_",L54)),0,FALSE))),"ERRORE GARA PERCORSO",AND(I54&lt;&gt;"",ISNA(VLOOKUP(I54,INDIRECT(CONCATENATE(L54,"_KATA")),0,FALSE))),"ERRORE GARA KATA",AND(J54&lt;&gt;"",ISNA(VLOOKUP(J54,INDIRECT(CONCATENATE(L54,"_KUMITE")),1,FALSE))),"ERRORE GARA KUMITE",AND(K54&lt;&gt;"",ISNA(VLOOKUP(K54,INDIRECT(CONCATENATE("PESI_",SUBSTITUTE(J54," ","_"),"_",F54)),1,FALSE))),"CATEGORIA PESO ERRATA"),"OK")</f>
        <v/>
      </c>
      <c r="R54" s="16">
        <f t="shared" si="3"/>
        <v>0</v>
      </c>
      <c r="S54" s="16">
        <f t="shared" ca="1" si="2"/>
        <v>0</v>
      </c>
    </row>
    <row r="55" spans="2:19" x14ac:dyDescent="0.25">
      <c r="B55" s="27" t="str" cm="1">
        <f t="array" ref="B55">_xlfn.IFS(C55="","",Riepilogo!$C$9="","INSERIRE NOME SOCIETÀ",C55&lt;&gt;"",Riepilogo!$C$9)</f>
        <v/>
      </c>
      <c r="C55" s="35"/>
      <c r="D55" s="38"/>
      <c r="E55" s="38"/>
      <c r="F55" s="29"/>
      <c r="G55" s="29"/>
      <c r="H55" s="29"/>
      <c r="I55" s="31"/>
      <c r="J55" s="33"/>
      <c r="K55" s="33"/>
      <c r="L55" s="30" t="str">
        <f>IF(D55="","",_xlfn.IFNA(INDEX(Dati!$M$3:$M$8,MATCH(D55,Dati!$N$3:$N$8,-1)),"ERR"))</f>
        <v/>
      </c>
      <c r="M55" s="36" t="str" cm="1">
        <f t="array" ref="M55">_xlfn.IFS(I55="","",I55="LIBERA COMPOSIZIONE","GKLB",I55="STILE","GKS")</f>
        <v/>
      </c>
      <c r="N55" s="95" t="str" cm="1">
        <f t="array" ref="N55">_xlfn.IFS(J55="","",J55="PALLONCINO","GTP",J55="COMBATTIMENTO LIBERO","GCL",J55="COMBATTIMENTO INDIVIDUALE","GCI")</f>
        <v/>
      </c>
      <c r="O55" s="37"/>
      <c r="P55" s="34" t="str">
        <f t="shared" si="1"/>
        <v/>
      </c>
      <c r="Q55" s="78" t="str" cm="1">
        <f t="array" aca="1" ref="Q55" ca="1">_xlfn.IFNA(_xlfn.IFS(C55="","",D55="","DATA DI NASCITA NON INSERITA",L55="ERR","CATEGORIA ERRATA",F55="","SESSO NON INSERITO",ISNA(VLOOKUP(F55,SESSO,1,FALSE)),"SESSO ERRATO",G55="","CINTURA NON INSERITA",ISNA(VLOOKUP(G55,CINTURE_GPG,1,FALSE)),"CINTURA ERRATA",AND(OR(J55="COMBATTIMENTO INDIVIDUALE",J55="COMBATTIMENTO LIBERO"),K55=""),"CATEGORIA DI PESO NON INSERITA",AND(I55="",J55=""),"NESSUNA GARA SELEZIONATA",AND(H55&lt;&gt;"",ISNA(VLOOKUP(H55,INDIRECT(CONCATENATE("PERCORSO_",L55)),0,FALSE))),"ERRORE GARA PERCORSO",AND(I55&lt;&gt;"",ISNA(VLOOKUP(I55,INDIRECT(CONCATENATE(L55,"_KATA")),0,FALSE))),"ERRORE GARA KATA",AND(J55&lt;&gt;"",ISNA(VLOOKUP(J55,INDIRECT(CONCATENATE(L55,"_KUMITE")),1,FALSE))),"ERRORE GARA KUMITE",AND(K55&lt;&gt;"",ISNA(VLOOKUP(K55,INDIRECT(CONCATENATE("PESI_",SUBSTITUTE(J55," ","_"),"_",F55)),1,FALSE))),"CATEGORIA PESO ERRATA"),"OK")</f>
        <v/>
      </c>
      <c r="R55" s="16">
        <f t="shared" si="3"/>
        <v>0</v>
      </c>
      <c r="S55" s="16">
        <f t="shared" ca="1" si="2"/>
        <v>0</v>
      </c>
    </row>
    <row r="56" spans="2:19" x14ac:dyDescent="0.25">
      <c r="B56" s="27" t="str" cm="1">
        <f t="array" ref="B56">_xlfn.IFS(C56="","",Riepilogo!$C$9="","INSERIRE NOME SOCIETÀ",C56&lt;&gt;"",Riepilogo!$C$9)</f>
        <v/>
      </c>
      <c r="C56" s="35"/>
      <c r="D56" s="38"/>
      <c r="E56" s="38"/>
      <c r="F56" s="29"/>
      <c r="G56" s="29"/>
      <c r="H56" s="29"/>
      <c r="I56" s="31"/>
      <c r="J56" s="33"/>
      <c r="K56" s="33"/>
      <c r="L56" s="30" t="str">
        <f>IF(D56="","",_xlfn.IFNA(INDEX(Dati!$M$3:$M$8,MATCH(D56,Dati!$N$3:$N$8,-1)),"ERR"))</f>
        <v/>
      </c>
      <c r="M56" s="36" t="str" cm="1">
        <f t="array" ref="M56">_xlfn.IFS(I56="","",I56="LIBERA COMPOSIZIONE","GKLB",I56="STILE","GKS")</f>
        <v/>
      </c>
      <c r="N56" s="95" t="str" cm="1">
        <f t="array" ref="N56">_xlfn.IFS(J56="","",J56="PALLONCINO","GTP",J56="COMBATTIMENTO LIBERO","GCL",J56="COMBATTIMENTO INDIVIDUALE","GCI")</f>
        <v/>
      </c>
      <c r="O56" s="37"/>
      <c r="P56" s="34" t="str">
        <f t="shared" si="1"/>
        <v/>
      </c>
      <c r="Q56" s="78" t="str" cm="1">
        <f t="array" aca="1" ref="Q56" ca="1">_xlfn.IFNA(_xlfn.IFS(C56="","",D56="","DATA DI NASCITA NON INSERITA",L56="ERR","CATEGORIA ERRATA",F56="","SESSO NON INSERITO",ISNA(VLOOKUP(F56,SESSO,1,FALSE)),"SESSO ERRATO",G56="","CINTURA NON INSERITA",ISNA(VLOOKUP(G56,CINTURE_GPG,1,FALSE)),"CINTURA ERRATA",AND(OR(J56="COMBATTIMENTO INDIVIDUALE",J56="COMBATTIMENTO LIBERO"),K56=""),"CATEGORIA DI PESO NON INSERITA",AND(I56="",J56=""),"NESSUNA GARA SELEZIONATA",AND(H56&lt;&gt;"",ISNA(VLOOKUP(H56,INDIRECT(CONCATENATE("PERCORSO_",L56)),0,FALSE))),"ERRORE GARA PERCORSO",AND(I56&lt;&gt;"",ISNA(VLOOKUP(I56,INDIRECT(CONCATENATE(L56,"_KATA")),0,FALSE))),"ERRORE GARA KATA",AND(J56&lt;&gt;"",ISNA(VLOOKUP(J56,INDIRECT(CONCATENATE(L56,"_KUMITE")),1,FALSE))),"ERRORE GARA KUMITE",AND(K56&lt;&gt;"",ISNA(VLOOKUP(K56,INDIRECT(CONCATENATE("PESI_",SUBSTITUTE(J56," ","_"),"_",F56)),1,FALSE))),"CATEGORIA PESO ERRATA"),"OK")</f>
        <v/>
      </c>
      <c r="R56" s="16">
        <f t="shared" si="3"/>
        <v>0</v>
      </c>
      <c r="S56" s="16">
        <f t="shared" ca="1" si="2"/>
        <v>0</v>
      </c>
    </row>
    <row r="57" spans="2:19" x14ac:dyDescent="0.25">
      <c r="B57" s="27" t="str" cm="1">
        <f t="array" ref="B57">_xlfn.IFS(C57="","",Riepilogo!$C$9="","INSERIRE NOME SOCIETÀ",C57&lt;&gt;"",Riepilogo!$C$9)</f>
        <v/>
      </c>
      <c r="C57" s="35"/>
      <c r="D57" s="38"/>
      <c r="E57" s="38"/>
      <c r="F57" s="29"/>
      <c r="G57" s="29"/>
      <c r="H57" s="29"/>
      <c r="I57" s="31"/>
      <c r="J57" s="33"/>
      <c r="K57" s="33"/>
      <c r="L57" s="30" t="str">
        <f>IF(D57="","",_xlfn.IFNA(INDEX(Dati!$M$3:$M$8,MATCH(D57,Dati!$N$3:$N$8,-1)),"ERR"))</f>
        <v/>
      </c>
      <c r="M57" s="36" t="str" cm="1">
        <f t="array" ref="M57">_xlfn.IFS(I57="","",I57="LIBERA COMPOSIZIONE","GKLB",I57="STILE","GKS")</f>
        <v/>
      </c>
      <c r="N57" s="95" t="str" cm="1">
        <f t="array" ref="N57">_xlfn.IFS(J57="","",J57="PALLONCINO","GTP",J57="COMBATTIMENTO LIBERO","GCL",J57="COMBATTIMENTO INDIVIDUALE","GCI")</f>
        <v/>
      </c>
      <c r="O57" s="37"/>
      <c r="P57" s="34" t="str">
        <f t="shared" si="1"/>
        <v/>
      </c>
      <c r="Q57" s="78" t="str" cm="1">
        <f t="array" aca="1" ref="Q57" ca="1">_xlfn.IFNA(_xlfn.IFS(C57="","",D57="","DATA DI NASCITA NON INSERITA",L57="ERR","CATEGORIA ERRATA",F57="","SESSO NON INSERITO",ISNA(VLOOKUP(F57,SESSO,1,FALSE)),"SESSO ERRATO",G57="","CINTURA NON INSERITA",ISNA(VLOOKUP(G57,CINTURE_GPG,1,FALSE)),"CINTURA ERRATA",AND(OR(J57="COMBATTIMENTO INDIVIDUALE",J57="COMBATTIMENTO LIBERO"),K57=""),"CATEGORIA DI PESO NON INSERITA",AND(I57="",J57=""),"NESSUNA GARA SELEZIONATA",AND(H57&lt;&gt;"",ISNA(VLOOKUP(H57,INDIRECT(CONCATENATE("PERCORSO_",L57)),0,FALSE))),"ERRORE GARA PERCORSO",AND(I57&lt;&gt;"",ISNA(VLOOKUP(I57,INDIRECT(CONCATENATE(L57,"_KATA")),0,FALSE))),"ERRORE GARA KATA",AND(J57&lt;&gt;"",ISNA(VLOOKUP(J57,INDIRECT(CONCATENATE(L57,"_KUMITE")),1,FALSE))),"ERRORE GARA KUMITE",AND(K57&lt;&gt;"",ISNA(VLOOKUP(K57,INDIRECT(CONCATENATE("PESI_",SUBSTITUTE(J57," ","_"),"_",F57)),1,FALSE))),"CATEGORIA PESO ERRATA"),"OK")</f>
        <v/>
      </c>
      <c r="R57" s="16">
        <f t="shared" si="3"/>
        <v>0</v>
      </c>
      <c r="S57" s="16">
        <f t="shared" ca="1" si="2"/>
        <v>0</v>
      </c>
    </row>
    <row r="58" spans="2:19" x14ac:dyDescent="0.25">
      <c r="B58" s="27" t="str" cm="1">
        <f t="array" ref="B58">_xlfn.IFS(C58="","",Riepilogo!$C$9="","INSERIRE NOME SOCIETÀ",C58&lt;&gt;"",Riepilogo!$C$9)</f>
        <v/>
      </c>
      <c r="C58" s="35"/>
      <c r="D58" s="38"/>
      <c r="E58" s="38"/>
      <c r="F58" s="29"/>
      <c r="G58" s="29"/>
      <c r="H58" s="29"/>
      <c r="I58" s="31"/>
      <c r="J58" s="33"/>
      <c r="K58" s="33"/>
      <c r="L58" s="30" t="str">
        <f>IF(D58="","",_xlfn.IFNA(INDEX(Dati!$M$3:$M$8,MATCH(D58,Dati!$N$3:$N$8,-1)),"ERR"))</f>
        <v/>
      </c>
      <c r="M58" s="36" t="str" cm="1">
        <f t="array" ref="M58">_xlfn.IFS(I58="","",I58="LIBERA COMPOSIZIONE","GKLB",I58="STILE","GKS")</f>
        <v/>
      </c>
      <c r="N58" s="95" t="str" cm="1">
        <f t="array" ref="N58">_xlfn.IFS(J58="","",J58="PALLONCINO","GTP",J58="COMBATTIMENTO LIBERO","GCL",J58="COMBATTIMENTO INDIVIDUALE","GCI")</f>
        <v/>
      </c>
      <c r="O58" s="37"/>
      <c r="P58" s="34" t="str">
        <f t="shared" si="1"/>
        <v/>
      </c>
      <c r="Q58" s="78" t="str" cm="1">
        <f t="array" aca="1" ref="Q58" ca="1">_xlfn.IFNA(_xlfn.IFS(C58="","",D58="","DATA DI NASCITA NON INSERITA",L58="ERR","CATEGORIA ERRATA",F58="","SESSO NON INSERITO",ISNA(VLOOKUP(F58,SESSO,1,FALSE)),"SESSO ERRATO",G58="","CINTURA NON INSERITA",ISNA(VLOOKUP(G58,CINTURE_GPG,1,FALSE)),"CINTURA ERRATA",AND(OR(J58="COMBATTIMENTO INDIVIDUALE",J58="COMBATTIMENTO LIBERO"),K58=""),"CATEGORIA DI PESO NON INSERITA",AND(I58="",J58=""),"NESSUNA GARA SELEZIONATA",AND(H58&lt;&gt;"",ISNA(VLOOKUP(H58,INDIRECT(CONCATENATE("PERCORSO_",L58)),0,FALSE))),"ERRORE GARA PERCORSO",AND(I58&lt;&gt;"",ISNA(VLOOKUP(I58,INDIRECT(CONCATENATE(L58,"_KATA")),0,FALSE))),"ERRORE GARA KATA",AND(J58&lt;&gt;"",ISNA(VLOOKUP(J58,INDIRECT(CONCATENATE(L58,"_KUMITE")),1,FALSE))),"ERRORE GARA KUMITE",AND(K58&lt;&gt;"",ISNA(VLOOKUP(K58,INDIRECT(CONCATENATE("PESI_",SUBSTITUTE(J58," ","_"),"_",F58)),1,FALSE))),"CATEGORIA PESO ERRATA"),"OK")</f>
        <v/>
      </c>
      <c r="R58" s="16">
        <f t="shared" si="3"/>
        <v>0</v>
      </c>
      <c r="S58" s="16">
        <f t="shared" ca="1" si="2"/>
        <v>0</v>
      </c>
    </row>
    <row r="59" spans="2:19" x14ac:dyDescent="0.25">
      <c r="B59" s="27" t="str" cm="1">
        <f t="array" ref="B59">_xlfn.IFS(C59="","",Riepilogo!$C$9="","INSERIRE NOME SOCIETÀ",C59&lt;&gt;"",Riepilogo!$C$9)</f>
        <v/>
      </c>
      <c r="C59" s="35"/>
      <c r="D59" s="38"/>
      <c r="E59" s="38"/>
      <c r="F59" s="29"/>
      <c r="G59" s="29"/>
      <c r="H59" s="29"/>
      <c r="I59" s="31"/>
      <c r="J59" s="33"/>
      <c r="K59" s="33"/>
      <c r="L59" s="30" t="str">
        <f>IF(D59="","",_xlfn.IFNA(INDEX(Dati!$M$3:$M$8,MATCH(D59,Dati!$N$3:$N$8,-1)),"ERR"))</f>
        <v/>
      </c>
      <c r="M59" s="36" t="str" cm="1">
        <f t="array" ref="M59">_xlfn.IFS(I59="","",I59="LIBERA COMPOSIZIONE","GKLB",I59="STILE","GKS")</f>
        <v/>
      </c>
      <c r="N59" s="95" t="str" cm="1">
        <f t="array" ref="N59">_xlfn.IFS(J59="","",J59="PALLONCINO","GTP",J59="COMBATTIMENTO LIBERO","GCL",J59="COMBATTIMENTO INDIVIDUALE","GCI")</f>
        <v/>
      </c>
      <c r="O59" s="37"/>
      <c r="P59" s="34" t="str">
        <f t="shared" si="1"/>
        <v/>
      </c>
      <c r="Q59" s="78" t="str" cm="1">
        <f t="array" aca="1" ref="Q59" ca="1">_xlfn.IFNA(_xlfn.IFS(C59="","",D59="","DATA DI NASCITA NON INSERITA",L59="ERR","CATEGORIA ERRATA",F59="","SESSO NON INSERITO",ISNA(VLOOKUP(F59,SESSO,1,FALSE)),"SESSO ERRATO",G59="","CINTURA NON INSERITA",ISNA(VLOOKUP(G59,CINTURE_GPG,1,FALSE)),"CINTURA ERRATA",AND(OR(J59="COMBATTIMENTO INDIVIDUALE",J59="COMBATTIMENTO LIBERO"),K59=""),"CATEGORIA DI PESO NON INSERITA",AND(I59="",J59=""),"NESSUNA GARA SELEZIONATA",AND(H59&lt;&gt;"",ISNA(VLOOKUP(H59,INDIRECT(CONCATENATE("PERCORSO_",L59)),0,FALSE))),"ERRORE GARA PERCORSO",AND(I59&lt;&gt;"",ISNA(VLOOKUP(I59,INDIRECT(CONCATENATE(L59,"_KATA")),0,FALSE))),"ERRORE GARA KATA",AND(J59&lt;&gt;"",ISNA(VLOOKUP(J59,INDIRECT(CONCATENATE(L59,"_KUMITE")),1,FALSE))),"ERRORE GARA KUMITE",AND(K59&lt;&gt;"",ISNA(VLOOKUP(K59,INDIRECT(CONCATENATE("PESI_",SUBSTITUTE(J59," ","_"),"_",F59)),1,FALSE))),"CATEGORIA PESO ERRATA"),"OK")</f>
        <v/>
      </c>
      <c r="R59" s="16">
        <f t="shared" si="3"/>
        <v>0</v>
      </c>
      <c r="S59" s="16">
        <f t="shared" ca="1" si="2"/>
        <v>0</v>
      </c>
    </row>
    <row r="60" spans="2:19" x14ac:dyDescent="0.25">
      <c r="B60" s="27" t="str" cm="1">
        <f t="array" ref="B60">_xlfn.IFS(C60="","",Riepilogo!$C$9="","INSERIRE NOME SOCIETÀ",C60&lt;&gt;"",Riepilogo!$C$9)</f>
        <v/>
      </c>
      <c r="C60" s="35"/>
      <c r="D60" s="38"/>
      <c r="E60" s="38"/>
      <c r="F60" s="29"/>
      <c r="G60" s="29"/>
      <c r="H60" s="29"/>
      <c r="I60" s="31"/>
      <c r="J60" s="33"/>
      <c r="K60" s="33"/>
      <c r="L60" s="30" t="str">
        <f>IF(D60="","",_xlfn.IFNA(INDEX(Dati!$M$3:$M$8,MATCH(D60,Dati!$N$3:$N$8,-1)),"ERR"))</f>
        <v/>
      </c>
      <c r="M60" s="36" t="str" cm="1">
        <f t="array" ref="M60">_xlfn.IFS(I60="","",I60="LIBERA COMPOSIZIONE","GKLB",I60="STILE","GKS")</f>
        <v/>
      </c>
      <c r="N60" s="95" t="str" cm="1">
        <f t="array" ref="N60">_xlfn.IFS(J60="","",J60="PALLONCINO","GTP",J60="COMBATTIMENTO LIBERO","GCL",J60="COMBATTIMENTO INDIVIDUALE","GCI")</f>
        <v/>
      </c>
      <c r="O60" s="37"/>
      <c r="P60" s="34" t="str">
        <f t="shared" si="1"/>
        <v/>
      </c>
      <c r="Q60" s="78" t="str" cm="1">
        <f t="array" aca="1" ref="Q60" ca="1">_xlfn.IFNA(_xlfn.IFS(C60="","",D60="","DATA DI NASCITA NON INSERITA",L60="ERR","CATEGORIA ERRATA",F60="","SESSO NON INSERITO",ISNA(VLOOKUP(F60,SESSO,1,FALSE)),"SESSO ERRATO",G60="","CINTURA NON INSERITA",ISNA(VLOOKUP(G60,CINTURE_GPG,1,FALSE)),"CINTURA ERRATA",AND(OR(J60="COMBATTIMENTO INDIVIDUALE",J60="COMBATTIMENTO LIBERO"),K60=""),"CATEGORIA DI PESO NON INSERITA",AND(I60="",J60=""),"NESSUNA GARA SELEZIONATA",AND(H60&lt;&gt;"",ISNA(VLOOKUP(H60,INDIRECT(CONCATENATE("PERCORSO_",L60)),0,FALSE))),"ERRORE GARA PERCORSO",AND(I60&lt;&gt;"",ISNA(VLOOKUP(I60,INDIRECT(CONCATENATE(L60,"_KATA")),0,FALSE))),"ERRORE GARA KATA",AND(J60&lt;&gt;"",ISNA(VLOOKUP(J60,INDIRECT(CONCATENATE(L60,"_KUMITE")),1,FALSE))),"ERRORE GARA KUMITE",AND(K60&lt;&gt;"",ISNA(VLOOKUP(K60,INDIRECT(CONCATENATE("PESI_",SUBSTITUTE(J60," ","_"),"_",F60)),1,FALSE))),"CATEGORIA PESO ERRATA"),"OK")</f>
        <v/>
      </c>
      <c r="R60" s="16">
        <f t="shared" si="3"/>
        <v>0</v>
      </c>
      <c r="S60" s="16">
        <f t="shared" ca="1" si="2"/>
        <v>0</v>
      </c>
    </row>
    <row r="61" spans="2:19" x14ac:dyDescent="0.25">
      <c r="B61" s="27" t="str" cm="1">
        <f t="array" ref="B61">_xlfn.IFS(C61="","",Riepilogo!$C$9="","INSERIRE NOME SOCIETÀ",C61&lt;&gt;"",Riepilogo!$C$9)</f>
        <v/>
      </c>
      <c r="C61" s="35"/>
      <c r="D61" s="38"/>
      <c r="E61" s="38"/>
      <c r="F61" s="29"/>
      <c r="G61" s="29"/>
      <c r="H61" s="29"/>
      <c r="I61" s="31"/>
      <c r="J61" s="33"/>
      <c r="K61" s="33"/>
      <c r="L61" s="30" t="str">
        <f>IF(D61="","",_xlfn.IFNA(INDEX(Dati!$M$3:$M$8,MATCH(D61,Dati!$N$3:$N$8,-1)),"ERR"))</f>
        <v/>
      </c>
      <c r="M61" s="36" t="str" cm="1">
        <f t="array" ref="M61">_xlfn.IFS(I61="","",I61="LIBERA COMPOSIZIONE","GKLB",I61="STILE","GKS")</f>
        <v/>
      </c>
      <c r="N61" s="95" t="str" cm="1">
        <f t="array" ref="N61">_xlfn.IFS(J61="","",J61="PALLONCINO","GTP",J61="COMBATTIMENTO LIBERO","GCL",J61="COMBATTIMENTO INDIVIDUALE","GCI")</f>
        <v/>
      </c>
      <c r="O61" s="37"/>
      <c r="P61" s="34" t="str">
        <f t="shared" si="1"/>
        <v/>
      </c>
      <c r="Q61" s="78" t="str" cm="1">
        <f t="array" aca="1" ref="Q61" ca="1">_xlfn.IFNA(_xlfn.IFS(C61="","",D61="","DATA DI NASCITA NON INSERITA",L61="ERR","CATEGORIA ERRATA",F61="","SESSO NON INSERITO",ISNA(VLOOKUP(F61,SESSO,1,FALSE)),"SESSO ERRATO",G61="","CINTURA NON INSERITA",ISNA(VLOOKUP(G61,CINTURE_GPG,1,FALSE)),"CINTURA ERRATA",AND(OR(J61="COMBATTIMENTO INDIVIDUALE",J61="COMBATTIMENTO LIBERO"),K61=""),"CATEGORIA DI PESO NON INSERITA",AND(I61="",J61=""),"NESSUNA GARA SELEZIONATA",AND(H61&lt;&gt;"",ISNA(VLOOKUP(H61,INDIRECT(CONCATENATE("PERCORSO_",L61)),0,FALSE))),"ERRORE GARA PERCORSO",AND(I61&lt;&gt;"",ISNA(VLOOKUP(I61,INDIRECT(CONCATENATE(L61,"_KATA")),0,FALSE))),"ERRORE GARA KATA",AND(J61&lt;&gt;"",ISNA(VLOOKUP(J61,INDIRECT(CONCATENATE(L61,"_KUMITE")),1,FALSE))),"ERRORE GARA KUMITE",AND(K61&lt;&gt;"",ISNA(VLOOKUP(K61,INDIRECT(CONCATENATE("PESI_",SUBSTITUTE(J61," ","_"),"_",F61)),1,FALSE))),"CATEGORIA PESO ERRATA"),"OK")</f>
        <v/>
      </c>
      <c r="R61" s="16">
        <f t="shared" si="3"/>
        <v>0</v>
      </c>
      <c r="S61" s="16">
        <f t="shared" ca="1" si="2"/>
        <v>0</v>
      </c>
    </row>
    <row r="62" spans="2:19" x14ac:dyDescent="0.25">
      <c r="B62" s="27" t="str" cm="1">
        <f t="array" ref="B62">_xlfn.IFS(C62="","",Riepilogo!$C$9="","INSERIRE NOME SOCIETÀ",C62&lt;&gt;"",Riepilogo!$C$9)</f>
        <v/>
      </c>
      <c r="C62" s="35"/>
      <c r="D62" s="38"/>
      <c r="E62" s="38"/>
      <c r="F62" s="29"/>
      <c r="G62" s="29"/>
      <c r="H62" s="29"/>
      <c r="I62" s="31"/>
      <c r="J62" s="33"/>
      <c r="K62" s="33"/>
      <c r="L62" s="30" t="str">
        <f>IF(D62="","",_xlfn.IFNA(INDEX(Dati!$M$3:$M$8,MATCH(D62,Dati!$N$3:$N$8,-1)),"ERR"))</f>
        <v/>
      </c>
      <c r="M62" s="36" t="str" cm="1">
        <f t="array" ref="M62">_xlfn.IFS(I62="","",I62="LIBERA COMPOSIZIONE","GKLB",I62="STILE","GKS")</f>
        <v/>
      </c>
      <c r="N62" s="95" t="str" cm="1">
        <f t="array" ref="N62">_xlfn.IFS(J62="","",J62="PALLONCINO","GTP",J62="COMBATTIMENTO LIBERO","GCL",J62="COMBATTIMENTO INDIVIDUALE","GCI")</f>
        <v/>
      </c>
      <c r="O62" s="37"/>
      <c r="P62" s="34" t="str">
        <f t="shared" si="1"/>
        <v/>
      </c>
      <c r="Q62" s="78" t="str" cm="1">
        <f t="array" aca="1" ref="Q62" ca="1">_xlfn.IFNA(_xlfn.IFS(C62="","",D62="","DATA DI NASCITA NON INSERITA",L62="ERR","CATEGORIA ERRATA",F62="","SESSO NON INSERITO",ISNA(VLOOKUP(F62,SESSO,1,FALSE)),"SESSO ERRATO",G62="","CINTURA NON INSERITA",ISNA(VLOOKUP(G62,CINTURE_GPG,1,FALSE)),"CINTURA ERRATA",AND(OR(J62="COMBATTIMENTO INDIVIDUALE",J62="COMBATTIMENTO LIBERO"),K62=""),"CATEGORIA DI PESO NON INSERITA",AND(I62="",J62=""),"NESSUNA GARA SELEZIONATA",AND(H62&lt;&gt;"",ISNA(VLOOKUP(H62,INDIRECT(CONCATENATE("PERCORSO_",L62)),0,FALSE))),"ERRORE GARA PERCORSO",AND(I62&lt;&gt;"",ISNA(VLOOKUP(I62,INDIRECT(CONCATENATE(L62,"_KATA")),0,FALSE))),"ERRORE GARA KATA",AND(J62&lt;&gt;"",ISNA(VLOOKUP(J62,INDIRECT(CONCATENATE(L62,"_KUMITE")),1,FALSE))),"ERRORE GARA KUMITE",AND(K62&lt;&gt;"",ISNA(VLOOKUP(K62,INDIRECT(CONCATENATE("PESI_",SUBSTITUTE(J62," ","_"),"_",F62)),1,FALSE))),"CATEGORIA PESO ERRATA"),"OK")</f>
        <v/>
      </c>
      <c r="R62" s="16">
        <f t="shared" si="3"/>
        <v>0</v>
      </c>
      <c r="S62" s="16">
        <f t="shared" ca="1" si="2"/>
        <v>0</v>
      </c>
    </row>
    <row r="63" spans="2:19" x14ac:dyDescent="0.25">
      <c r="B63" s="27" t="str" cm="1">
        <f t="array" ref="B63">_xlfn.IFS(C63="","",Riepilogo!$C$9="","INSERIRE NOME SOCIETÀ",C63&lt;&gt;"",Riepilogo!$C$9)</f>
        <v/>
      </c>
      <c r="C63" s="35"/>
      <c r="D63" s="38"/>
      <c r="E63" s="38"/>
      <c r="F63" s="29"/>
      <c r="G63" s="29"/>
      <c r="H63" s="29"/>
      <c r="I63" s="31"/>
      <c r="J63" s="33"/>
      <c r="K63" s="33"/>
      <c r="L63" s="30" t="str">
        <f>IF(D63="","",_xlfn.IFNA(INDEX(Dati!$M$3:$M$8,MATCH(D63,Dati!$N$3:$N$8,-1)),"ERR"))</f>
        <v/>
      </c>
      <c r="M63" s="36" t="str" cm="1">
        <f t="array" ref="M63">_xlfn.IFS(I63="","",I63="LIBERA COMPOSIZIONE","GKLB",I63="STILE","GKS")</f>
        <v/>
      </c>
      <c r="N63" s="95" t="str" cm="1">
        <f t="array" ref="N63">_xlfn.IFS(J63="","",J63="PALLONCINO","GTP",J63="COMBATTIMENTO LIBERO","GCL",J63="COMBATTIMENTO INDIVIDUALE","GCI")</f>
        <v/>
      </c>
      <c r="O63" s="37"/>
      <c r="P63" s="34" t="str">
        <f t="shared" si="1"/>
        <v/>
      </c>
      <c r="Q63" s="78" t="str" cm="1">
        <f t="array" aca="1" ref="Q63" ca="1">_xlfn.IFNA(_xlfn.IFS(C63="","",D63="","DATA DI NASCITA NON INSERITA",L63="ERR","CATEGORIA ERRATA",F63="","SESSO NON INSERITO",ISNA(VLOOKUP(F63,SESSO,1,FALSE)),"SESSO ERRATO",G63="","CINTURA NON INSERITA",ISNA(VLOOKUP(G63,CINTURE_GPG,1,FALSE)),"CINTURA ERRATA",AND(OR(J63="COMBATTIMENTO INDIVIDUALE",J63="COMBATTIMENTO LIBERO"),K63=""),"CATEGORIA DI PESO NON INSERITA",AND(I63="",J63=""),"NESSUNA GARA SELEZIONATA",AND(H63&lt;&gt;"",ISNA(VLOOKUP(H63,INDIRECT(CONCATENATE("PERCORSO_",L63)),0,FALSE))),"ERRORE GARA PERCORSO",AND(I63&lt;&gt;"",ISNA(VLOOKUP(I63,INDIRECT(CONCATENATE(L63,"_KATA")),0,FALSE))),"ERRORE GARA KATA",AND(J63&lt;&gt;"",ISNA(VLOOKUP(J63,INDIRECT(CONCATENATE(L63,"_KUMITE")),1,FALSE))),"ERRORE GARA KUMITE",AND(K63&lt;&gt;"",ISNA(VLOOKUP(K63,INDIRECT(CONCATENATE("PESI_",SUBSTITUTE(J63," ","_"),"_",F63)),1,FALSE))),"CATEGORIA PESO ERRATA"),"OK")</f>
        <v/>
      </c>
      <c r="R63" s="16">
        <f t="shared" si="3"/>
        <v>0</v>
      </c>
      <c r="S63" s="16">
        <f t="shared" ca="1" si="2"/>
        <v>0</v>
      </c>
    </row>
    <row r="64" spans="2:19" x14ac:dyDescent="0.25">
      <c r="B64" s="27" t="str" cm="1">
        <f t="array" ref="B64">_xlfn.IFS(C64="","",Riepilogo!$C$9="","INSERIRE NOME SOCIETÀ",C64&lt;&gt;"",Riepilogo!$C$9)</f>
        <v/>
      </c>
      <c r="C64" s="35"/>
      <c r="D64" s="38"/>
      <c r="E64" s="38"/>
      <c r="F64" s="29"/>
      <c r="G64" s="29"/>
      <c r="H64" s="29"/>
      <c r="I64" s="31"/>
      <c r="J64" s="33"/>
      <c r="K64" s="33"/>
      <c r="L64" s="30" t="str">
        <f>IF(D64="","",_xlfn.IFNA(INDEX(Dati!$M$3:$M$8,MATCH(D64,Dati!$N$3:$N$8,-1)),"ERR"))</f>
        <v/>
      </c>
      <c r="M64" s="36" t="str" cm="1">
        <f t="array" ref="M64">_xlfn.IFS(I64="","",I64="LIBERA COMPOSIZIONE","GKLB",I64="STILE","GKS")</f>
        <v/>
      </c>
      <c r="N64" s="95" t="str" cm="1">
        <f t="array" ref="N64">_xlfn.IFS(J64="","",J64="PALLONCINO","GTP",J64="COMBATTIMENTO LIBERO","GCL",J64="COMBATTIMENTO INDIVIDUALE","GCI")</f>
        <v/>
      </c>
      <c r="O64" s="37"/>
      <c r="P64" s="34" t="str">
        <f t="shared" si="1"/>
        <v/>
      </c>
      <c r="Q64" s="78" t="str" cm="1">
        <f t="array" aca="1" ref="Q64" ca="1">_xlfn.IFNA(_xlfn.IFS(C64="","",D64="","DATA DI NASCITA NON INSERITA",L64="ERR","CATEGORIA ERRATA",F64="","SESSO NON INSERITO",ISNA(VLOOKUP(F64,SESSO,1,FALSE)),"SESSO ERRATO",G64="","CINTURA NON INSERITA",ISNA(VLOOKUP(G64,CINTURE_GPG,1,FALSE)),"CINTURA ERRATA",AND(OR(J64="COMBATTIMENTO INDIVIDUALE",J64="COMBATTIMENTO LIBERO"),K64=""),"CATEGORIA DI PESO NON INSERITA",AND(I64="",J64=""),"NESSUNA GARA SELEZIONATA",AND(H64&lt;&gt;"",ISNA(VLOOKUP(H64,INDIRECT(CONCATENATE("PERCORSO_",L64)),0,FALSE))),"ERRORE GARA PERCORSO",AND(I64&lt;&gt;"",ISNA(VLOOKUP(I64,INDIRECT(CONCATENATE(L64,"_KATA")),0,FALSE))),"ERRORE GARA KATA",AND(J64&lt;&gt;"",ISNA(VLOOKUP(J64,INDIRECT(CONCATENATE(L64,"_KUMITE")),1,FALSE))),"ERRORE GARA KUMITE",AND(K64&lt;&gt;"",ISNA(VLOOKUP(K64,INDIRECT(CONCATENATE("PESI_",SUBSTITUTE(J64," ","_"),"_",F64)),1,FALSE))),"CATEGORIA PESO ERRATA"),"OK")</f>
        <v/>
      </c>
      <c r="R64" s="16">
        <f t="shared" si="3"/>
        <v>0</v>
      </c>
      <c r="S64" s="16">
        <f t="shared" ca="1" si="2"/>
        <v>0</v>
      </c>
    </row>
    <row r="65" spans="2:19" x14ac:dyDescent="0.25">
      <c r="B65" s="27" t="str" cm="1">
        <f t="array" ref="B65">_xlfn.IFS(C65="","",Riepilogo!$C$9="","INSERIRE NOME SOCIETÀ",C65&lt;&gt;"",Riepilogo!$C$9)</f>
        <v/>
      </c>
      <c r="C65" s="35"/>
      <c r="D65" s="38"/>
      <c r="E65" s="38"/>
      <c r="F65" s="29"/>
      <c r="G65" s="29"/>
      <c r="H65" s="29"/>
      <c r="I65" s="31"/>
      <c r="J65" s="33"/>
      <c r="K65" s="33"/>
      <c r="L65" s="30" t="str">
        <f>IF(D65="","",_xlfn.IFNA(INDEX(Dati!$M$3:$M$8,MATCH(D65,Dati!$N$3:$N$8,-1)),"ERR"))</f>
        <v/>
      </c>
      <c r="M65" s="36" t="str" cm="1">
        <f t="array" ref="M65">_xlfn.IFS(I65="","",I65="LIBERA COMPOSIZIONE","GKLB",I65="STILE","GKS")</f>
        <v/>
      </c>
      <c r="N65" s="95" t="str" cm="1">
        <f t="array" ref="N65">_xlfn.IFS(J65="","",J65="PALLONCINO","GTP",J65="COMBATTIMENTO LIBERO","GCL",J65="COMBATTIMENTO INDIVIDUALE","GCI")</f>
        <v/>
      </c>
      <c r="O65" s="37"/>
      <c r="P65" s="34" t="str">
        <f t="shared" si="1"/>
        <v/>
      </c>
      <c r="Q65" s="78" t="str" cm="1">
        <f t="array" aca="1" ref="Q65" ca="1">_xlfn.IFNA(_xlfn.IFS(C65="","",D65="","DATA DI NASCITA NON INSERITA",L65="ERR","CATEGORIA ERRATA",F65="","SESSO NON INSERITO",ISNA(VLOOKUP(F65,SESSO,1,FALSE)),"SESSO ERRATO",G65="","CINTURA NON INSERITA",ISNA(VLOOKUP(G65,CINTURE_GPG,1,FALSE)),"CINTURA ERRATA",AND(OR(J65="COMBATTIMENTO INDIVIDUALE",J65="COMBATTIMENTO LIBERO"),K65=""),"CATEGORIA DI PESO NON INSERITA",AND(I65="",J65=""),"NESSUNA GARA SELEZIONATA",AND(H65&lt;&gt;"",ISNA(VLOOKUP(H65,INDIRECT(CONCATENATE("PERCORSO_",L65)),0,FALSE))),"ERRORE GARA PERCORSO",AND(I65&lt;&gt;"",ISNA(VLOOKUP(I65,INDIRECT(CONCATENATE(L65,"_KATA")),0,FALSE))),"ERRORE GARA KATA",AND(J65&lt;&gt;"",ISNA(VLOOKUP(J65,INDIRECT(CONCATENATE(L65,"_KUMITE")),1,FALSE))),"ERRORE GARA KUMITE",AND(K65&lt;&gt;"",ISNA(VLOOKUP(K65,INDIRECT(CONCATENATE("PESI_",SUBSTITUTE(J65," ","_"),"_",F65)),1,FALSE))),"CATEGORIA PESO ERRATA"),"OK")</f>
        <v/>
      </c>
      <c r="R65" s="16">
        <f t="shared" si="3"/>
        <v>0</v>
      </c>
      <c r="S65" s="16">
        <f t="shared" ca="1" si="2"/>
        <v>0</v>
      </c>
    </row>
    <row r="66" spans="2:19" x14ac:dyDescent="0.25">
      <c r="B66" s="27" t="str" cm="1">
        <f t="array" ref="B66">_xlfn.IFS(C66="","",Riepilogo!$C$9="","INSERIRE NOME SOCIETÀ",C66&lt;&gt;"",Riepilogo!$C$9)</f>
        <v/>
      </c>
      <c r="C66" s="35"/>
      <c r="D66" s="38"/>
      <c r="E66" s="38"/>
      <c r="F66" s="29"/>
      <c r="G66" s="29"/>
      <c r="H66" s="29"/>
      <c r="I66" s="31"/>
      <c r="J66" s="33"/>
      <c r="K66" s="33"/>
      <c r="L66" s="30" t="str">
        <f>IF(D66="","",_xlfn.IFNA(INDEX(Dati!$M$3:$M$8,MATCH(D66,Dati!$N$3:$N$8,-1)),"ERR"))</f>
        <v/>
      </c>
      <c r="M66" s="36" t="str" cm="1">
        <f t="array" ref="M66">_xlfn.IFS(I66="","",I66="LIBERA COMPOSIZIONE","GKLB",I66="STILE","GKS")</f>
        <v/>
      </c>
      <c r="N66" s="95" t="str" cm="1">
        <f t="array" ref="N66">_xlfn.IFS(J66="","",J66="PALLONCINO","GTP",J66="COMBATTIMENTO LIBERO","GCL",J66="COMBATTIMENTO INDIVIDUALE","GCI")</f>
        <v/>
      </c>
      <c r="O66" s="37"/>
      <c r="P66" s="34" t="str">
        <f t="shared" si="1"/>
        <v/>
      </c>
      <c r="Q66" s="78" t="str" cm="1">
        <f t="array" aca="1" ref="Q66" ca="1">_xlfn.IFNA(_xlfn.IFS(C66="","",D66="","DATA DI NASCITA NON INSERITA",L66="ERR","CATEGORIA ERRATA",F66="","SESSO NON INSERITO",ISNA(VLOOKUP(F66,SESSO,1,FALSE)),"SESSO ERRATO",G66="","CINTURA NON INSERITA",ISNA(VLOOKUP(G66,CINTURE_GPG,1,FALSE)),"CINTURA ERRATA",AND(OR(J66="COMBATTIMENTO INDIVIDUALE",J66="COMBATTIMENTO LIBERO"),K66=""),"CATEGORIA DI PESO NON INSERITA",AND(I66="",J66=""),"NESSUNA GARA SELEZIONATA",AND(H66&lt;&gt;"",ISNA(VLOOKUP(H66,INDIRECT(CONCATENATE("PERCORSO_",L66)),0,FALSE))),"ERRORE GARA PERCORSO",AND(I66&lt;&gt;"",ISNA(VLOOKUP(I66,INDIRECT(CONCATENATE(L66,"_KATA")),0,FALSE))),"ERRORE GARA KATA",AND(J66&lt;&gt;"",ISNA(VLOOKUP(J66,INDIRECT(CONCATENATE(L66,"_KUMITE")),1,FALSE))),"ERRORE GARA KUMITE",AND(K66&lt;&gt;"",ISNA(VLOOKUP(K66,INDIRECT(CONCATENATE("PESI_",SUBSTITUTE(J66," ","_"),"_",F66)),1,FALSE))),"CATEGORIA PESO ERRATA"),"OK")</f>
        <v/>
      </c>
      <c r="R66" s="16">
        <f t="shared" si="3"/>
        <v>0</v>
      </c>
      <c r="S66" s="16">
        <f t="shared" ca="1" si="2"/>
        <v>0</v>
      </c>
    </row>
    <row r="67" spans="2:19" x14ac:dyDescent="0.25">
      <c r="B67" s="27" t="str" cm="1">
        <f t="array" ref="B67">_xlfn.IFS(C67="","",Riepilogo!$C$9="","INSERIRE NOME SOCIETÀ",C67&lt;&gt;"",Riepilogo!$C$9)</f>
        <v/>
      </c>
      <c r="C67" s="35"/>
      <c r="D67" s="38"/>
      <c r="E67" s="38"/>
      <c r="F67" s="29"/>
      <c r="G67" s="29"/>
      <c r="H67" s="29"/>
      <c r="I67" s="31"/>
      <c r="J67" s="33"/>
      <c r="K67" s="33"/>
      <c r="L67" s="30" t="str">
        <f>IF(D67="","",_xlfn.IFNA(INDEX(Dati!$M$3:$M$8,MATCH(D67,Dati!$N$3:$N$8,-1)),"ERR"))</f>
        <v/>
      </c>
      <c r="M67" s="36" t="str" cm="1">
        <f t="array" ref="M67">_xlfn.IFS(I67="","",I67="LIBERA COMPOSIZIONE","GKLB",I67="STILE","GKS")</f>
        <v/>
      </c>
      <c r="N67" s="95" t="str" cm="1">
        <f t="array" ref="N67">_xlfn.IFS(J67="","",J67="PALLONCINO","GTP",J67="COMBATTIMENTO LIBERO","GCL",J67="COMBATTIMENTO INDIVIDUALE","GCI")</f>
        <v/>
      </c>
      <c r="O67" s="37"/>
      <c r="P67" s="34" t="str">
        <f t="shared" si="1"/>
        <v/>
      </c>
      <c r="Q67" s="78" t="str" cm="1">
        <f t="array" aca="1" ref="Q67" ca="1">_xlfn.IFNA(_xlfn.IFS(C67="","",D67="","DATA DI NASCITA NON INSERITA",L67="ERR","CATEGORIA ERRATA",F67="","SESSO NON INSERITO",ISNA(VLOOKUP(F67,SESSO,1,FALSE)),"SESSO ERRATO",G67="","CINTURA NON INSERITA",ISNA(VLOOKUP(G67,CINTURE_GPG,1,FALSE)),"CINTURA ERRATA",AND(OR(J67="COMBATTIMENTO INDIVIDUALE",J67="COMBATTIMENTO LIBERO"),K67=""),"CATEGORIA DI PESO NON INSERITA",AND(I67="",J67=""),"NESSUNA GARA SELEZIONATA",AND(H67&lt;&gt;"",ISNA(VLOOKUP(H67,INDIRECT(CONCATENATE("PERCORSO_",L67)),0,FALSE))),"ERRORE GARA PERCORSO",AND(I67&lt;&gt;"",ISNA(VLOOKUP(I67,INDIRECT(CONCATENATE(L67,"_KATA")),0,FALSE))),"ERRORE GARA KATA",AND(J67&lt;&gt;"",ISNA(VLOOKUP(J67,INDIRECT(CONCATENATE(L67,"_KUMITE")),1,FALSE))),"ERRORE GARA KUMITE",AND(K67&lt;&gt;"",ISNA(VLOOKUP(K67,INDIRECT(CONCATENATE("PESI_",SUBSTITUTE(J67," ","_"),"_",F67)),1,FALSE))),"CATEGORIA PESO ERRATA"),"OK")</f>
        <v/>
      </c>
      <c r="R67" s="16">
        <f t="shared" si="3"/>
        <v>0</v>
      </c>
      <c r="S67" s="16">
        <f t="shared" ca="1" si="2"/>
        <v>0</v>
      </c>
    </row>
    <row r="68" spans="2:19" x14ac:dyDescent="0.25">
      <c r="B68" s="27" t="str" cm="1">
        <f t="array" ref="B68">_xlfn.IFS(C68="","",Riepilogo!$C$9="","INSERIRE NOME SOCIETÀ",C68&lt;&gt;"",Riepilogo!$C$9)</f>
        <v/>
      </c>
      <c r="C68" s="35"/>
      <c r="D68" s="38"/>
      <c r="E68" s="38"/>
      <c r="F68" s="29"/>
      <c r="G68" s="29"/>
      <c r="H68" s="29"/>
      <c r="I68" s="31"/>
      <c r="J68" s="33"/>
      <c r="K68" s="33"/>
      <c r="L68" s="30" t="str">
        <f>IF(D68="","",_xlfn.IFNA(INDEX(Dati!$M$3:$M$8,MATCH(D68,Dati!$N$3:$N$8,-1)),"ERR"))</f>
        <v/>
      </c>
      <c r="M68" s="36" t="str" cm="1">
        <f t="array" ref="M68">_xlfn.IFS(I68="","",I68="LIBERA COMPOSIZIONE","GKLB",I68="STILE","GKS")</f>
        <v/>
      </c>
      <c r="N68" s="95" t="str" cm="1">
        <f t="array" ref="N68">_xlfn.IFS(J68="","",J68="PALLONCINO","GTP",J68="COMBATTIMENTO LIBERO","GCL",J68="COMBATTIMENTO INDIVIDUALE","GCI")</f>
        <v/>
      </c>
      <c r="O68" s="37"/>
      <c r="P68" s="34" t="str">
        <f t="shared" si="1"/>
        <v/>
      </c>
      <c r="Q68" s="78" t="str" cm="1">
        <f t="array" aca="1" ref="Q68" ca="1">_xlfn.IFNA(_xlfn.IFS(C68="","",D68="","DATA DI NASCITA NON INSERITA",L68="ERR","CATEGORIA ERRATA",F68="","SESSO NON INSERITO",ISNA(VLOOKUP(F68,SESSO,1,FALSE)),"SESSO ERRATO",G68="","CINTURA NON INSERITA",ISNA(VLOOKUP(G68,CINTURE_GPG,1,FALSE)),"CINTURA ERRATA",AND(OR(J68="COMBATTIMENTO INDIVIDUALE",J68="COMBATTIMENTO LIBERO"),K68=""),"CATEGORIA DI PESO NON INSERITA",AND(I68="",J68=""),"NESSUNA GARA SELEZIONATA",AND(H68&lt;&gt;"",ISNA(VLOOKUP(H68,INDIRECT(CONCATENATE("PERCORSO_",L68)),0,FALSE))),"ERRORE GARA PERCORSO",AND(I68&lt;&gt;"",ISNA(VLOOKUP(I68,INDIRECT(CONCATENATE(L68,"_KATA")),0,FALSE))),"ERRORE GARA KATA",AND(J68&lt;&gt;"",ISNA(VLOOKUP(J68,INDIRECT(CONCATENATE(L68,"_KUMITE")),1,FALSE))),"ERRORE GARA KUMITE",AND(K68&lt;&gt;"",ISNA(VLOOKUP(K68,INDIRECT(CONCATENATE("PESI_",SUBSTITUTE(J68," ","_"),"_",F68)),1,FALSE))),"CATEGORIA PESO ERRATA"),"OK")</f>
        <v/>
      </c>
      <c r="R68" s="16">
        <f t="shared" si="3"/>
        <v>0</v>
      </c>
      <c r="S68" s="16">
        <f t="shared" ca="1" si="2"/>
        <v>0</v>
      </c>
    </row>
    <row r="69" spans="2:19" x14ac:dyDescent="0.25">
      <c r="B69" s="27" t="str" cm="1">
        <f t="array" ref="B69">_xlfn.IFS(C69="","",Riepilogo!$C$9="","INSERIRE NOME SOCIETÀ",C69&lt;&gt;"",Riepilogo!$C$9)</f>
        <v/>
      </c>
      <c r="C69" s="35"/>
      <c r="D69" s="38"/>
      <c r="E69" s="38"/>
      <c r="F69" s="29"/>
      <c r="G69" s="29"/>
      <c r="H69" s="29"/>
      <c r="I69" s="31"/>
      <c r="J69" s="33"/>
      <c r="K69" s="33"/>
      <c r="L69" s="30" t="str">
        <f>IF(D69="","",_xlfn.IFNA(INDEX(Dati!$M$3:$M$8,MATCH(D69,Dati!$N$3:$N$8,-1)),"ERR"))</f>
        <v/>
      </c>
      <c r="M69" s="36" t="str" cm="1">
        <f t="array" ref="M69">_xlfn.IFS(I69="","",I69="LIBERA COMPOSIZIONE","GKLB",I69="STILE","GKS")</f>
        <v/>
      </c>
      <c r="N69" s="95" t="str" cm="1">
        <f t="array" ref="N69">_xlfn.IFS(J69="","",J69="PALLONCINO","GTP",J69="COMBATTIMENTO LIBERO","GCL",J69="COMBATTIMENTO INDIVIDUALE","GCI")</f>
        <v/>
      </c>
      <c r="O69" s="37"/>
      <c r="P69" s="34" t="str">
        <f t="shared" si="1"/>
        <v/>
      </c>
      <c r="Q69" s="78" t="str" cm="1">
        <f t="array" aca="1" ref="Q69" ca="1">_xlfn.IFNA(_xlfn.IFS(C69="","",D69="","DATA DI NASCITA NON INSERITA",L69="ERR","CATEGORIA ERRATA",F69="","SESSO NON INSERITO",ISNA(VLOOKUP(F69,SESSO,1,FALSE)),"SESSO ERRATO",G69="","CINTURA NON INSERITA",ISNA(VLOOKUP(G69,CINTURE_GPG,1,FALSE)),"CINTURA ERRATA",AND(OR(J69="COMBATTIMENTO INDIVIDUALE",J69="COMBATTIMENTO LIBERO"),K69=""),"CATEGORIA DI PESO NON INSERITA",AND(I69="",J69=""),"NESSUNA GARA SELEZIONATA",AND(H69&lt;&gt;"",ISNA(VLOOKUP(H69,INDIRECT(CONCATENATE("PERCORSO_",L69)),0,FALSE))),"ERRORE GARA PERCORSO",AND(I69&lt;&gt;"",ISNA(VLOOKUP(I69,INDIRECT(CONCATENATE(L69,"_KATA")),0,FALSE))),"ERRORE GARA KATA",AND(J69&lt;&gt;"",ISNA(VLOOKUP(J69,INDIRECT(CONCATENATE(L69,"_KUMITE")),1,FALSE))),"ERRORE GARA KUMITE",AND(K69&lt;&gt;"",ISNA(VLOOKUP(K69,INDIRECT(CONCATENATE("PESI_",SUBSTITUTE(J69," ","_"),"_",F69)),1,FALSE))),"CATEGORIA PESO ERRATA"),"OK")</f>
        <v/>
      </c>
      <c r="R69" s="16">
        <f t="shared" si="3"/>
        <v>0</v>
      </c>
      <c r="S69" s="16">
        <f t="shared" ca="1" si="2"/>
        <v>0</v>
      </c>
    </row>
    <row r="70" spans="2:19" x14ac:dyDescent="0.25">
      <c r="B70" s="27" t="str" cm="1">
        <f t="array" ref="B70">_xlfn.IFS(C70="","",Riepilogo!$C$9="","INSERIRE NOME SOCIETÀ",C70&lt;&gt;"",Riepilogo!$C$9)</f>
        <v/>
      </c>
      <c r="C70" s="35"/>
      <c r="D70" s="38"/>
      <c r="E70" s="38"/>
      <c r="F70" s="29"/>
      <c r="G70" s="29"/>
      <c r="H70" s="29"/>
      <c r="I70" s="31"/>
      <c r="J70" s="33"/>
      <c r="K70" s="33"/>
      <c r="L70" s="30" t="str">
        <f>IF(D70="","",_xlfn.IFNA(INDEX(Dati!$M$3:$M$8,MATCH(D70,Dati!$N$3:$N$8,-1)),"ERR"))</f>
        <v/>
      </c>
      <c r="M70" s="36" t="str" cm="1">
        <f t="array" ref="M70">_xlfn.IFS(I70="","",I70="LIBERA COMPOSIZIONE","GKLB",I70="STILE","GKS")</f>
        <v/>
      </c>
      <c r="N70" s="95" t="str" cm="1">
        <f t="array" ref="N70">_xlfn.IFS(J70="","",J70="PALLONCINO","GTP",J70="COMBATTIMENTO LIBERO","GCL",J70="COMBATTIMENTO INDIVIDUALE","GCI")</f>
        <v/>
      </c>
      <c r="O70" s="37"/>
      <c r="P70" s="34" t="str">
        <f t="shared" si="1"/>
        <v/>
      </c>
      <c r="Q70" s="78" t="str" cm="1">
        <f t="array" aca="1" ref="Q70" ca="1">_xlfn.IFNA(_xlfn.IFS(C70="","",D70="","DATA DI NASCITA NON INSERITA",L70="ERR","CATEGORIA ERRATA",F70="","SESSO NON INSERITO",ISNA(VLOOKUP(F70,SESSO,1,FALSE)),"SESSO ERRATO",G70="","CINTURA NON INSERITA",ISNA(VLOOKUP(G70,CINTURE_GPG,1,FALSE)),"CINTURA ERRATA",AND(OR(J70="COMBATTIMENTO INDIVIDUALE",J70="COMBATTIMENTO LIBERO"),K70=""),"CATEGORIA DI PESO NON INSERITA",AND(I70="",J70=""),"NESSUNA GARA SELEZIONATA",AND(H70&lt;&gt;"",ISNA(VLOOKUP(H70,INDIRECT(CONCATENATE("PERCORSO_",L70)),0,FALSE))),"ERRORE GARA PERCORSO",AND(I70&lt;&gt;"",ISNA(VLOOKUP(I70,INDIRECT(CONCATENATE(L70,"_KATA")),0,FALSE))),"ERRORE GARA KATA",AND(J70&lt;&gt;"",ISNA(VLOOKUP(J70,INDIRECT(CONCATENATE(L70,"_KUMITE")),1,FALSE))),"ERRORE GARA KUMITE",AND(K70&lt;&gt;"",ISNA(VLOOKUP(K70,INDIRECT(CONCATENATE("PESI_",SUBSTITUTE(J70," ","_"),"_",F70)),1,FALSE))),"CATEGORIA PESO ERRATA"),"OK")</f>
        <v/>
      </c>
      <c r="R70" s="16">
        <f t="shared" si="3"/>
        <v>0</v>
      </c>
      <c r="S70" s="16">
        <f t="shared" ca="1" si="2"/>
        <v>0</v>
      </c>
    </row>
    <row r="71" spans="2:19" x14ac:dyDescent="0.25">
      <c r="B71" s="27" t="str" cm="1">
        <f t="array" ref="B71">_xlfn.IFS(C71="","",Riepilogo!$C$9="","INSERIRE NOME SOCIETÀ",C71&lt;&gt;"",Riepilogo!$C$9)</f>
        <v/>
      </c>
      <c r="C71" s="35"/>
      <c r="D71" s="38"/>
      <c r="E71" s="38"/>
      <c r="F71" s="29"/>
      <c r="G71" s="29"/>
      <c r="H71" s="29"/>
      <c r="I71" s="31"/>
      <c r="J71" s="33"/>
      <c r="K71" s="33"/>
      <c r="L71" s="30" t="str">
        <f>IF(D71="","",_xlfn.IFNA(INDEX(Dati!$M$3:$M$8,MATCH(D71,Dati!$N$3:$N$8,-1)),"ERR"))</f>
        <v/>
      </c>
      <c r="M71" s="36" t="str" cm="1">
        <f t="array" ref="M71">_xlfn.IFS(I71="","",I71="LIBERA COMPOSIZIONE","GKLB",I71="STILE","GKS")</f>
        <v/>
      </c>
      <c r="N71" s="95" t="str" cm="1">
        <f t="array" ref="N71">_xlfn.IFS(J71="","",J71="PALLONCINO","GTP",J71="COMBATTIMENTO LIBERO","GCL",J71="COMBATTIMENTO INDIVIDUALE","GCI")</f>
        <v/>
      </c>
      <c r="O71" s="37"/>
      <c r="P71" s="34" t="str">
        <f t="shared" si="1"/>
        <v/>
      </c>
      <c r="Q71" s="78" t="str" cm="1">
        <f t="array" aca="1" ref="Q71" ca="1">_xlfn.IFNA(_xlfn.IFS(C71="","",D71="","DATA DI NASCITA NON INSERITA",L71="ERR","CATEGORIA ERRATA",F71="","SESSO NON INSERITO",ISNA(VLOOKUP(F71,SESSO,1,FALSE)),"SESSO ERRATO",G71="","CINTURA NON INSERITA",ISNA(VLOOKUP(G71,CINTURE_GPG,1,FALSE)),"CINTURA ERRATA",AND(OR(J71="COMBATTIMENTO INDIVIDUALE",J71="COMBATTIMENTO LIBERO"),K71=""),"CATEGORIA DI PESO NON INSERITA",AND(I71="",J71=""),"NESSUNA GARA SELEZIONATA",AND(H71&lt;&gt;"",ISNA(VLOOKUP(H71,INDIRECT(CONCATENATE("PERCORSO_",L71)),0,FALSE))),"ERRORE GARA PERCORSO",AND(I71&lt;&gt;"",ISNA(VLOOKUP(I71,INDIRECT(CONCATENATE(L71,"_KATA")),0,FALSE))),"ERRORE GARA KATA",AND(J71&lt;&gt;"",ISNA(VLOOKUP(J71,INDIRECT(CONCATENATE(L71,"_KUMITE")),1,FALSE))),"ERRORE GARA KUMITE",AND(K71&lt;&gt;"",ISNA(VLOOKUP(K71,INDIRECT(CONCATENATE("PESI_",SUBSTITUTE(J71," ","_"),"_",F71)),1,FALSE))),"CATEGORIA PESO ERRATA"),"OK")</f>
        <v/>
      </c>
      <c r="R71" s="16">
        <f t="shared" si="3"/>
        <v>0</v>
      </c>
      <c r="S71" s="16">
        <f t="shared" ca="1" si="2"/>
        <v>0</v>
      </c>
    </row>
    <row r="72" spans="2:19" x14ac:dyDescent="0.25">
      <c r="B72" s="27" t="str" cm="1">
        <f t="array" ref="B72">_xlfn.IFS(C72="","",Riepilogo!$C$9="","INSERIRE NOME SOCIETÀ",C72&lt;&gt;"",Riepilogo!$C$9)</f>
        <v/>
      </c>
      <c r="C72" s="35"/>
      <c r="D72" s="38"/>
      <c r="E72" s="38"/>
      <c r="F72" s="29"/>
      <c r="G72" s="29"/>
      <c r="H72" s="29"/>
      <c r="I72" s="31"/>
      <c r="J72" s="33"/>
      <c r="K72" s="33"/>
      <c r="L72" s="30" t="str">
        <f>IF(D72="","",_xlfn.IFNA(INDEX(Dati!$M$3:$M$8,MATCH(D72,Dati!$N$3:$N$8,-1)),"ERR"))</f>
        <v/>
      </c>
      <c r="M72" s="36" t="str" cm="1">
        <f t="array" ref="M72">_xlfn.IFS(I72="","",I72="LIBERA COMPOSIZIONE","GKLB",I72="STILE","GKS")</f>
        <v/>
      </c>
      <c r="N72" s="95" t="str" cm="1">
        <f t="array" ref="N72">_xlfn.IFS(J72="","",J72="PALLONCINO","GTP",J72="COMBATTIMENTO LIBERO","GCL",J72="COMBATTIMENTO INDIVIDUALE","GCI")</f>
        <v/>
      </c>
      <c r="O72" s="37"/>
      <c r="P72" s="34" t="str">
        <f t="shared" ref="P72:P96" si="4">IF(C72&lt;&gt;"",15,"")</f>
        <v/>
      </c>
      <c r="Q72" s="78" t="str" cm="1">
        <f t="array" aca="1" ref="Q72" ca="1">_xlfn.IFNA(_xlfn.IFS(C72="","",D72="","DATA DI NASCITA NON INSERITA",L72="ERR","CATEGORIA ERRATA",F72="","SESSO NON INSERITO",ISNA(VLOOKUP(F72,SESSO,1,FALSE)),"SESSO ERRATO",G72="","CINTURA NON INSERITA",ISNA(VLOOKUP(G72,CINTURE_GPG,1,FALSE)),"CINTURA ERRATA",AND(OR(J72="COMBATTIMENTO INDIVIDUALE",J72="COMBATTIMENTO LIBERO"),K72=""),"CATEGORIA DI PESO NON INSERITA",AND(I72="",J72=""),"NESSUNA GARA SELEZIONATA",AND(H72&lt;&gt;"",ISNA(VLOOKUP(H72,INDIRECT(CONCATENATE("PERCORSO_",L72)),0,FALSE))),"ERRORE GARA PERCORSO",AND(I72&lt;&gt;"",ISNA(VLOOKUP(I72,INDIRECT(CONCATENATE(L72,"_KATA")),0,FALSE))),"ERRORE GARA KATA",AND(J72&lt;&gt;"",ISNA(VLOOKUP(J72,INDIRECT(CONCATENATE(L72,"_KUMITE")),1,FALSE))),"ERRORE GARA KUMITE",AND(K72&lt;&gt;"",ISNA(VLOOKUP(K72,INDIRECT(CONCATENATE("PESI_",SUBSTITUTE(J72," ","_"),"_",F72)),1,FALSE))),"CATEGORIA PESO ERRATA"),"OK")</f>
        <v/>
      </c>
      <c r="R72" s="16">
        <f t="shared" ref="R72:R96" si="5">COUNTA(I72:J72)</f>
        <v>0</v>
      </c>
      <c r="S72" s="16">
        <f t="shared" ref="S72:S96" ca="1" si="6">IF(OR(Q72="",Q72="OK")=TRUE,0,1)</f>
        <v>0</v>
      </c>
    </row>
    <row r="73" spans="2:19" x14ac:dyDescent="0.25">
      <c r="B73" s="27" t="str" cm="1">
        <f t="array" ref="B73">_xlfn.IFS(C73="","",Riepilogo!$C$9="","INSERIRE NOME SOCIETÀ",C73&lt;&gt;"",Riepilogo!$C$9)</f>
        <v/>
      </c>
      <c r="C73" s="35"/>
      <c r="D73" s="38"/>
      <c r="E73" s="38"/>
      <c r="F73" s="29"/>
      <c r="G73" s="29"/>
      <c r="H73" s="29"/>
      <c r="I73" s="31"/>
      <c r="J73" s="33"/>
      <c r="K73" s="33"/>
      <c r="L73" s="30" t="str">
        <f>IF(D73="","",_xlfn.IFNA(INDEX(Dati!$M$3:$M$8,MATCH(D73,Dati!$N$3:$N$8,-1)),"ERR"))</f>
        <v/>
      </c>
      <c r="M73" s="36" t="str" cm="1">
        <f t="array" ref="M73">_xlfn.IFS(I73="","",I73="LIBERA COMPOSIZIONE","GKLB",I73="STILE","GKS")</f>
        <v/>
      </c>
      <c r="N73" s="95" t="str" cm="1">
        <f t="array" ref="N73">_xlfn.IFS(J73="","",J73="PALLONCINO","GTP",J73="COMBATTIMENTO LIBERO","GCL",J73="COMBATTIMENTO INDIVIDUALE","GCI")</f>
        <v/>
      </c>
      <c r="O73" s="37"/>
      <c r="P73" s="34" t="str">
        <f t="shared" si="4"/>
        <v/>
      </c>
      <c r="Q73" s="78" t="str" cm="1">
        <f t="array" aca="1" ref="Q73" ca="1">_xlfn.IFNA(_xlfn.IFS(C73="","",D73="","DATA DI NASCITA NON INSERITA",L73="ERR","CATEGORIA ERRATA",F73="","SESSO NON INSERITO",ISNA(VLOOKUP(F73,SESSO,1,FALSE)),"SESSO ERRATO",G73="","CINTURA NON INSERITA",ISNA(VLOOKUP(G73,CINTURE_GPG,1,FALSE)),"CINTURA ERRATA",AND(OR(J73="COMBATTIMENTO INDIVIDUALE",J73="COMBATTIMENTO LIBERO"),K73=""),"CATEGORIA DI PESO NON INSERITA",AND(I73="",J73=""),"NESSUNA GARA SELEZIONATA",AND(H73&lt;&gt;"",ISNA(VLOOKUP(H73,INDIRECT(CONCATENATE("PERCORSO_",L73)),0,FALSE))),"ERRORE GARA PERCORSO",AND(I73&lt;&gt;"",ISNA(VLOOKUP(I73,INDIRECT(CONCATENATE(L73,"_KATA")),0,FALSE))),"ERRORE GARA KATA",AND(J73&lt;&gt;"",ISNA(VLOOKUP(J73,INDIRECT(CONCATENATE(L73,"_KUMITE")),1,FALSE))),"ERRORE GARA KUMITE",AND(K73&lt;&gt;"",ISNA(VLOOKUP(K73,INDIRECT(CONCATENATE("PESI_",SUBSTITUTE(J73," ","_"),"_",F73)),1,FALSE))),"CATEGORIA PESO ERRATA"),"OK")</f>
        <v/>
      </c>
      <c r="R73" s="16">
        <f t="shared" si="5"/>
        <v>0</v>
      </c>
      <c r="S73" s="16">
        <f t="shared" ca="1" si="6"/>
        <v>0</v>
      </c>
    </row>
    <row r="74" spans="2:19" x14ac:dyDescent="0.25">
      <c r="B74" s="27" t="str" cm="1">
        <f t="array" ref="B74">_xlfn.IFS(C74="","",Riepilogo!$C$9="","INSERIRE NOME SOCIETÀ",C74&lt;&gt;"",Riepilogo!$C$9)</f>
        <v/>
      </c>
      <c r="C74" s="35"/>
      <c r="D74" s="38"/>
      <c r="E74" s="38"/>
      <c r="F74" s="29"/>
      <c r="G74" s="29"/>
      <c r="H74" s="29"/>
      <c r="I74" s="31"/>
      <c r="J74" s="33"/>
      <c r="K74" s="33"/>
      <c r="L74" s="30" t="str">
        <f>IF(D74="","",_xlfn.IFNA(INDEX(Dati!$M$3:$M$8,MATCH(D74,Dati!$N$3:$N$8,-1)),"ERR"))</f>
        <v/>
      </c>
      <c r="M74" s="36" t="str" cm="1">
        <f t="array" ref="M74">_xlfn.IFS(I74="","",I74="LIBERA COMPOSIZIONE","GKLB",I74="STILE","GKS")</f>
        <v/>
      </c>
      <c r="N74" s="95" t="str" cm="1">
        <f t="array" ref="N74">_xlfn.IFS(J74="","",J74="PALLONCINO","GTP",J74="COMBATTIMENTO LIBERO","GCL",J74="COMBATTIMENTO INDIVIDUALE","GCI")</f>
        <v/>
      </c>
      <c r="O74" s="37"/>
      <c r="P74" s="34" t="str">
        <f t="shared" si="4"/>
        <v/>
      </c>
      <c r="Q74" s="78" t="str" cm="1">
        <f t="array" aca="1" ref="Q74" ca="1">_xlfn.IFNA(_xlfn.IFS(C74="","",D74="","DATA DI NASCITA NON INSERITA",L74="ERR","CATEGORIA ERRATA",F74="","SESSO NON INSERITO",ISNA(VLOOKUP(F74,SESSO,1,FALSE)),"SESSO ERRATO",G74="","CINTURA NON INSERITA",ISNA(VLOOKUP(G74,CINTURE_GPG,1,FALSE)),"CINTURA ERRATA",AND(OR(J74="COMBATTIMENTO INDIVIDUALE",J74="COMBATTIMENTO LIBERO"),K74=""),"CATEGORIA DI PESO NON INSERITA",AND(I74="",J74=""),"NESSUNA GARA SELEZIONATA",AND(H74&lt;&gt;"",ISNA(VLOOKUP(H74,INDIRECT(CONCATENATE("PERCORSO_",L74)),0,FALSE))),"ERRORE GARA PERCORSO",AND(I74&lt;&gt;"",ISNA(VLOOKUP(I74,INDIRECT(CONCATENATE(L74,"_KATA")),0,FALSE))),"ERRORE GARA KATA",AND(J74&lt;&gt;"",ISNA(VLOOKUP(J74,INDIRECT(CONCATENATE(L74,"_KUMITE")),1,FALSE))),"ERRORE GARA KUMITE",AND(K74&lt;&gt;"",ISNA(VLOOKUP(K74,INDIRECT(CONCATENATE("PESI_",SUBSTITUTE(J74," ","_"),"_",F74)),1,FALSE))),"CATEGORIA PESO ERRATA"),"OK")</f>
        <v/>
      </c>
      <c r="R74" s="16">
        <f t="shared" si="5"/>
        <v>0</v>
      </c>
      <c r="S74" s="16">
        <f t="shared" ca="1" si="6"/>
        <v>0</v>
      </c>
    </row>
    <row r="75" spans="2:19" x14ac:dyDescent="0.25">
      <c r="B75" s="27" t="str" cm="1">
        <f t="array" ref="B75">_xlfn.IFS(C75="","",Riepilogo!$C$9="","INSERIRE NOME SOCIETÀ",C75&lt;&gt;"",Riepilogo!$C$9)</f>
        <v/>
      </c>
      <c r="C75" s="35"/>
      <c r="D75" s="38"/>
      <c r="E75" s="38"/>
      <c r="F75" s="29"/>
      <c r="G75" s="29"/>
      <c r="H75" s="29"/>
      <c r="I75" s="31"/>
      <c r="J75" s="33"/>
      <c r="K75" s="33"/>
      <c r="L75" s="30" t="str">
        <f>IF(D75="","",_xlfn.IFNA(INDEX(Dati!$M$3:$M$8,MATCH(D75,Dati!$N$3:$N$8,-1)),"ERR"))</f>
        <v/>
      </c>
      <c r="M75" s="36" t="str" cm="1">
        <f t="array" ref="M75">_xlfn.IFS(I75="","",I75="LIBERA COMPOSIZIONE","GKLB",I75="STILE","GKS")</f>
        <v/>
      </c>
      <c r="N75" s="95" t="str" cm="1">
        <f t="array" ref="N75">_xlfn.IFS(J75="","",J75="PALLONCINO","GTP",J75="COMBATTIMENTO LIBERO","GCL",J75="COMBATTIMENTO INDIVIDUALE","GCI")</f>
        <v/>
      </c>
      <c r="O75" s="37"/>
      <c r="P75" s="34" t="str">
        <f t="shared" si="4"/>
        <v/>
      </c>
      <c r="Q75" s="78" t="str" cm="1">
        <f t="array" aca="1" ref="Q75" ca="1">_xlfn.IFNA(_xlfn.IFS(C75="","",D75="","DATA DI NASCITA NON INSERITA",L75="ERR","CATEGORIA ERRATA",F75="","SESSO NON INSERITO",ISNA(VLOOKUP(F75,SESSO,1,FALSE)),"SESSO ERRATO",G75="","CINTURA NON INSERITA",ISNA(VLOOKUP(G75,CINTURE_GPG,1,FALSE)),"CINTURA ERRATA",AND(OR(J75="COMBATTIMENTO INDIVIDUALE",J75="COMBATTIMENTO LIBERO"),K75=""),"CATEGORIA DI PESO NON INSERITA",AND(I75="",J75=""),"NESSUNA GARA SELEZIONATA",AND(H75&lt;&gt;"",ISNA(VLOOKUP(H75,INDIRECT(CONCATENATE("PERCORSO_",L75)),0,FALSE))),"ERRORE GARA PERCORSO",AND(I75&lt;&gt;"",ISNA(VLOOKUP(I75,INDIRECT(CONCATENATE(L75,"_KATA")),0,FALSE))),"ERRORE GARA KATA",AND(J75&lt;&gt;"",ISNA(VLOOKUP(J75,INDIRECT(CONCATENATE(L75,"_KUMITE")),1,FALSE))),"ERRORE GARA KUMITE",AND(K75&lt;&gt;"",ISNA(VLOOKUP(K75,INDIRECT(CONCATENATE("PESI_",SUBSTITUTE(J75," ","_"),"_",F75)),1,FALSE))),"CATEGORIA PESO ERRATA"),"OK")</f>
        <v/>
      </c>
      <c r="R75" s="16">
        <f t="shared" si="5"/>
        <v>0</v>
      </c>
      <c r="S75" s="16">
        <f t="shared" ca="1" si="6"/>
        <v>0</v>
      </c>
    </row>
    <row r="76" spans="2:19" x14ac:dyDescent="0.25">
      <c r="B76" s="27" t="str" cm="1">
        <f t="array" ref="B76">_xlfn.IFS(C76="","",Riepilogo!$C$9="","INSERIRE NOME SOCIETÀ",C76&lt;&gt;"",Riepilogo!$C$9)</f>
        <v/>
      </c>
      <c r="C76" s="35"/>
      <c r="D76" s="38"/>
      <c r="E76" s="38"/>
      <c r="F76" s="29"/>
      <c r="G76" s="29"/>
      <c r="H76" s="29"/>
      <c r="I76" s="31"/>
      <c r="J76" s="33"/>
      <c r="K76" s="33"/>
      <c r="L76" s="30" t="str">
        <f>IF(D76="","",_xlfn.IFNA(INDEX(Dati!$M$3:$M$8,MATCH(D76,Dati!$N$3:$N$8,-1)),"ERR"))</f>
        <v/>
      </c>
      <c r="M76" s="36" t="str" cm="1">
        <f t="array" ref="M76">_xlfn.IFS(I76="","",I76="LIBERA COMPOSIZIONE","GKLB",I76="STILE","GKS")</f>
        <v/>
      </c>
      <c r="N76" s="95" t="str" cm="1">
        <f t="array" ref="N76">_xlfn.IFS(J76="","",J76="PALLONCINO","GTP",J76="COMBATTIMENTO LIBERO","GCL",J76="COMBATTIMENTO INDIVIDUALE","GCI")</f>
        <v/>
      </c>
      <c r="O76" s="37"/>
      <c r="P76" s="34" t="str">
        <f t="shared" si="4"/>
        <v/>
      </c>
      <c r="Q76" s="78" t="str" cm="1">
        <f t="array" aca="1" ref="Q76" ca="1">_xlfn.IFNA(_xlfn.IFS(C76="","",D76="","DATA DI NASCITA NON INSERITA",L76="ERR","CATEGORIA ERRATA",F76="","SESSO NON INSERITO",ISNA(VLOOKUP(F76,SESSO,1,FALSE)),"SESSO ERRATO",G76="","CINTURA NON INSERITA",ISNA(VLOOKUP(G76,CINTURE_GPG,1,FALSE)),"CINTURA ERRATA",AND(OR(J76="COMBATTIMENTO INDIVIDUALE",J76="COMBATTIMENTO LIBERO"),K76=""),"CATEGORIA DI PESO NON INSERITA",AND(I76="",J76=""),"NESSUNA GARA SELEZIONATA",AND(H76&lt;&gt;"",ISNA(VLOOKUP(H76,INDIRECT(CONCATENATE("PERCORSO_",L76)),0,FALSE))),"ERRORE GARA PERCORSO",AND(I76&lt;&gt;"",ISNA(VLOOKUP(I76,INDIRECT(CONCATENATE(L76,"_KATA")),0,FALSE))),"ERRORE GARA KATA",AND(J76&lt;&gt;"",ISNA(VLOOKUP(J76,INDIRECT(CONCATENATE(L76,"_KUMITE")),1,FALSE))),"ERRORE GARA KUMITE",AND(K76&lt;&gt;"",ISNA(VLOOKUP(K76,INDIRECT(CONCATENATE("PESI_",SUBSTITUTE(J76," ","_"),"_",F76)),1,FALSE))),"CATEGORIA PESO ERRATA"),"OK")</f>
        <v/>
      </c>
      <c r="R76" s="16">
        <f t="shared" si="5"/>
        <v>0</v>
      </c>
      <c r="S76" s="16">
        <f t="shared" ca="1" si="6"/>
        <v>0</v>
      </c>
    </row>
    <row r="77" spans="2:19" x14ac:dyDescent="0.25">
      <c r="B77" s="27" t="str" cm="1">
        <f t="array" ref="B77">_xlfn.IFS(C77="","",Riepilogo!$C$9="","INSERIRE NOME SOCIETÀ",C77&lt;&gt;"",Riepilogo!$C$9)</f>
        <v/>
      </c>
      <c r="C77" s="35"/>
      <c r="D77" s="38"/>
      <c r="E77" s="38"/>
      <c r="F77" s="29"/>
      <c r="G77" s="29"/>
      <c r="H77" s="29"/>
      <c r="I77" s="31"/>
      <c r="J77" s="33"/>
      <c r="K77" s="33"/>
      <c r="L77" s="30" t="str">
        <f>IF(D77="","",_xlfn.IFNA(INDEX(Dati!$M$3:$M$8,MATCH(D77,Dati!$N$3:$N$8,-1)),"ERR"))</f>
        <v/>
      </c>
      <c r="M77" s="36" t="str" cm="1">
        <f t="array" ref="M77">_xlfn.IFS(I77="","",I77="LIBERA COMPOSIZIONE","GKLB",I77="STILE","GKS")</f>
        <v/>
      </c>
      <c r="N77" s="95" t="str" cm="1">
        <f t="array" ref="N77">_xlfn.IFS(J77="","",J77="PALLONCINO","GTP",J77="COMBATTIMENTO LIBERO","GCL",J77="COMBATTIMENTO INDIVIDUALE","GCI")</f>
        <v/>
      </c>
      <c r="O77" s="37"/>
      <c r="P77" s="34" t="str">
        <f t="shared" si="4"/>
        <v/>
      </c>
      <c r="Q77" s="78" t="str" cm="1">
        <f t="array" aca="1" ref="Q77" ca="1">_xlfn.IFNA(_xlfn.IFS(C77="","",D77="","DATA DI NASCITA NON INSERITA",L77="ERR","CATEGORIA ERRATA",F77="","SESSO NON INSERITO",ISNA(VLOOKUP(F77,SESSO,1,FALSE)),"SESSO ERRATO",G77="","CINTURA NON INSERITA",ISNA(VLOOKUP(G77,CINTURE_GPG,1,FALSE)),"CINTURA ERRATA",AND(OR(J77="COMBATTIMENTO INDIVIDUALE",J77="COMBATTIMENTO LIBERO"),K77=""),"CATEGORIA DI PESO NON INSERITA",AND(I77="",J77=""),"NESSUNA GARA SELEZIONATA",AND(H77&lt;&gt;"",ISNA(VLOOKUP(H77,INDIRECT(CONCATENATE("PERCORSO_",L77)),0,FALSE))),"ERRORE GARA PERCORSO",AND(I77&lt;&gt;"",ISNA(VLOOKUP(I77,INDIRECT(CONCATENATE(L77,"_KATA")),0,FALSE))),"ERRORE GARA KATA",AND(J77&lt;&gt;"",ISNA(VLOOKUP(J77,INDIRECT(CONCATENATE(L77,"_KUMITE")),1,FALSE))),"ERRORE GARA KUMITE",AND(K77&lt;&gt;"",ISNA(VLOOKUP(K77,INDIRECT(CONCATENATE("PESI_",SUBSTITUTE(J77," ","_"),"_",F77)),1,FALSE))),"CATEGORIA PESO ERRATA"),"OK")</f>
        <v/>
      </c>
      <c r="R77" s="16">
        <f t="shared" si="5"/>
        <v>0</v>
      </c>
      <c r="S77" s="16">
        <f t="shared" ca="1" si="6"/>
        <v>0</v>
      </c>
    </row>
    <row r="78" spans="2:19" x14ac:dyDescent="0.25">
      <c r="B78" s="27" t="str" cm="1">
        <f t="array" ref="B78">_xlfn.IFS(C78="","",Riepilogo!$C$9="","INSERIRE NOME SOCIETÀ",C78&lt;&gt;"",Riepilogo!$C$9)</f>
        <v/>
      </c>
      <c r="C78" s="35"/>
      <c r="D78" s="38"/>
      <c r="E78" s="38"/>
      <c r="F78" s="29"/>
      <c r="G78" s="29"/>
      <c r="H78" s="29"/>
      <c r="I78" s="31"/>
      <c r="J78" s="33"/>
      <c r="K78" s="33"/>
      <c r="L78" s="30" t="str">
        <f>IF(D78="","",_xlfn.IFNA(INDEX(Dati!$M$3:$M$8,MATCH(D78,Dati!$N$3:$N$8,-1)),"ERR"))</f>
        <v/>
      </c>
      <c r="M78" s="36" t="str" cm="1">
        <f t="array" ref="M78">_xlfn.IFS(I78="","",I78="LIBERA COMPOSIZIONE","GKLB",I78="STILE","GKS")</f>
        <v/>
      </c>
      <c r="N78" s="95" t="str" cm="1">
        <f t="array" ref="N78">_xlfn.IFS(J78="","",J78="PALLONCINO","GTP",J78="COMBATTIMENTO LIBERO","GCL",J78="COMBATTIMENTO INDIVIDUALE","GCI")</f>
        <v/>
      </c>
      <c r="O78" s="37"/>
      <c r="P78" s="34" t="str">
        <f t="shared" si="4"/>
        <v/>
      </c>
      <c r="Q78" s="78" t="str" cm="1">
        <f t="array" aca="1" ref="Q78" ca="1">_xlfn.IFNA(_xlfn.IFS(C78="","",D78="","DATA DI NASCITA NON INSERITA",L78="ERR","CATEGORIA ERRATA",F78="","SESSO NON INSERITO",ISNA(VLOOKUP(F78,SESSO,1,FALSE)),"SESSO ERRATO",G78="","CINTURA NON INSERITA",ISNA(VLOOKUP(G78,CINTURE_GPG,1,FALSE)),"CINTURA ERRATA",AND(OR(J78="COMBATTIMENTO INDIVIDUALE",J78="COMBATTIMENTO LIBERO"),K78=""),"CATEGORIA DI PESO NON INSERITA",AND(I78="",J78=""),"NESSUNA GARA SELEZIONATA",AND(H78&lt;&gt;"",ISNA(VLOOKUP(H78,INDIRECT(CONCATENATE("PERCORSO_",L78)),0,FALSE))),"ERRORE GARA PERCORSO",AND(I78&lt;&gt;"",ISNA(VLOOKUP(I78,INDIRECT(CONCATENATE(L78,"_KATA")),0,FALSE))),"ERRORE GARA KATA",AND(J78&lt;&gt;"",ISNA(VLOOKUP(J78,INDIRECT(CONCATENATE(L78,"_KUMITE")),1,FALSE))),"ERRORE GARA KUMITE",AND(K78&lt;&gt;"",ISNA(VLOOKUP(K78,INDIRECT(CONCATENATE("PESI_",SUBSTITUTE(J78," ","_"),"_",F78)),1,FALSE))),"CATEGORIA PESO ERRATA"),"OK")</f>
        <v/>
      </c>
      <c r="R78" s="16">
        <f t="shared" si="5"/>
        <v>0</v>
      </c>
      <c r="S78" s="16">
        <f t="shared" ca="1" si="6"/>
        <v>0</v>
      </c>
    </row>
    <row r="79" spans="2:19" x14ac:dyDescent="0.25">
      <c r="B79" s="27" t="str" cm="1">
        <f t="array" ref="B79">_xlfn.IFS(C79="","",Riepilogo!$C$9="","INSERIRE NOME SOCIETÀ",C79&lt;&gt;"",Riepilogo!$C$9)</f>
        <v/>
      </c>
      <c r="C79" s="35"/>
      <c r="D79" s="38"/>
      <c r="E79" s="38"/>
      <c r="F79" s="29"/>
      <c r="G79" s="29"/>
      <c r="H79" s="29"/>
      <c r="I79" s="31"/>
      <c r="J79" s="33"/>
      <c r="K79" s="33"/>
      <c r="L79" s="30" t="str">
        <f>IF(D79="","",_xlfn.IFNA(INDEX(Dati!$M$3:$M$8,MATCH(D79,Dati!$N$3:$N$8,-1)),"ERR"))</f>
        <v/>
      </c>
      <c r="M79" s="36" t="str" cm="1">
        <f t="array" ref="M79">_xlfn.IFS(I79="","",I79="LIBERA COMPOSIZIONE","GKLB",I79="STILE","GKS")</f>
        <v/>
      </c>
      <c r="N79" s="95" t="str" cm="1">
        <f t="array" ref="N79">_xlfn.IFS(J79="","",J79="PALLONCINO","GTP",J79="COMBATTIMENTO LIBERO","GCL",J79="COMBATTIMENTO INDIVIDUALE","GCI")</f>
        <v/>
      </c>
      <c r="O79" s="37"/>
      <c r="P79" s="34" t="str">
        <f t="shared" si="4"/>
        <v/>
      </c>
      <c r="Q79" s="78" t="str" cm="1">
        <f t="array" aca="1" ref="Q79" ca="1">_xlfn.IFNA(_xlfn.IFS(C79="","",D79="","DATA DI NASCITA NON INSERITA",L79="ERR","CATEGORIA ERRATA",F79="","SESSO NON INSERITO",ISNA(VLOOKUP(F79,SESSO,1,FALSE)),"SESSO ERRATO",G79="","CINTURA NON INSERITA",ISNA(VLOOKUP(G79,CINTURE_GPG,1,FALSE)),"CINTURA ERRATA",AND(OR(J79="COMBATTIMENTO INDIVIDUALE",J79="COMBATTIMENTO LIBERO"),K79=""),"CATEGORIA DI PESO NON INSERITA",AND(I79="",J79=""),"NESSUNA GARA SELEZIONATA",AND(H79&lt;&gt;"",ISNA(VLOOKUP(H79,INDIRECT(CONCATENATE("PERCORSO_",L79)),0,FALSE))),"ERRORE GARA PERCORSO",AND(I79&lt;&gt;"",ISNA(VLOOKUP(I79,INDIRECT(CONCATENATE(L79,"_KATA")),0,FALSE))),"ERRORE GARA KATA",AND(J79&lt;&gt;"",ISNA(VLOOKUP(J79,INDIRECT(CONCATENATE(L79,"_KUMITE")),1,FALSE))),"ERRORE GARA KUMITE",AND(K79&lt;&gt;"",ISNA(VLOOKUP(K79,INDIRECT(CONCATENATE("PESI_",SUBSTITUTE(J79," ","_"),"_",F79)),1,FALSE))),"CATEGORIA PESO ERRATA"),"OK")</f>
        <v/>
      </c>
      <c r="R79" s="16">
        <f t="shared" si="5"/>
        <v>0</v>
      </c>
      <c r="S79" s="16">
        <f t="shared" ca="1" si="6"/>
        <v>0</v>
      </c>
    </row>
    <row r="80" spans="2:19" x14ac:dyDescent="0.25">
      <c r="B80" s="27" t="str" cm="1">
        <f t="array" ref="B80">_xlfn.IFS(C80="","",Riepilogo!$C$9="","INSERIRE NOME SOCIETÀ",C80&lt;&gt;"",Riepilogo!$C$9)</f>
        <v/>
      </c>
      <c r="C80" s="35"/>
      <c r="D80" s="38"/>
      <c r="E80" s="38"/>
      <c r="F80" s="29"/>
      <c r="G80" s="29"/>
      <c r="H80" s="29"/>
      <c r="I80" s="31"/>
      <c r="J80" s="33"/>
      <c r="K80" s="33"/>
      <c r="L80" s="30" t="str">
        <f>IF(D80="","",_xlfn.IFNA(INDEX(Dati!$M$3:$M$8,MATCH(D80,Dati!$N$3:$N$8,-1)),"ERR"))</f>
        <v/>
      </c>
      <c r="M80" s="36" t="str" cm="1">
        <f t="array" ref="M80">_xlfn.IFS(I80="","",I80="LIBERA COMPOSIZIONE","GKLB",I80="STILE","GKS")</f>
        <v/>
      </c>
      <c r="N80" s="95" t="str" cm="1">
        <f t="array" ref="N80">_xlfn.IFS(J80="","",J80="PALLONCINO","GTP",J80="COMBATTIMENTO LIBERO","GCL",J80="COMBATTIMENTO INDIVIDUALE","GCI")</f>
        <v/>
      </c>
      <c r="O80" s="37"/>
      <c r="P80" s="34" t="str">
        <f t="shared" si="4"/>
        <v/>
      </c>
      <c r="Q80" s="78" t="str" cm="1">
        <f t="array" aca="1" ref="Q80" ca="1">_xlfn.IFNA(_xlfn.IFS(C80="","",D80="","DATA DI NASCITA NON INSERITA",L80="ERR","CATEGORIA ERRATA",F80="","SESSO NON INSERITO",ISNA(VLOOKUP(F80,SESSO,1,FALSE)),"SESSO ERRATO",G80="","CINTURA NON INSERITA",ISNA(VLOOKUP(G80,CINTURE_GPG,1,FALSE)),"CINTURA ERRATA",AND(OR(J80="COMBATTIMENTO INDIVIDUALE",J80="COMBATTIMENTO LIBERO"),K80=""),"CATEGORIA DI PESO NON INSERITA",AND(I80="",J80=""),"NESSUNA GARA SELEZIONATA",AND(H80&lt;&gt;"",ISNA(VLOOKUP(H80,INDIRECT(CONCATENATE("PERCORSO_",L80)),0,FALSE))),"ERRORE GARA PERCORSO",AND(I80&lt;&gt;"",ISNA(VLOOKUP(I80,INDIRECT(CONCATENATE(L80,"_KATA")),0,FALSE))),"ERRORE GARA KATA",AND(J80&lt;&gt;"",ISNA(VLOOKUP(J80,INDIRECT(CONCATENATE(L80,"_KUMITE")),1,FALSE))),"ERRORE GARA KUMITE",AND(K80&lt;&gt;"",ISNA(VLOOKUP(K80,INDIRECT(CONCATENATE("PESI_",SUBSTITUTE(J80," ","_"),"_",F80)),1,FALSE))),"CATEGORIA PESO ERRATA"),"OK")</f>
        <v/>
      </c>
      <c r="R80" s="16">
        <f t="shared" si="5"/>
        <v>0</v>
      </c>
      <c r="S80" s="16">
        <f t="shared" ca="1" si="6"/>
        <v>0</v>
      </c>
    </row>
    <row r="81" spans="2:19" x14ac:dyDescent="0.25">
      <c r="B81" s="27" t="str" cm="1">
        <f t="array" ref="B81">_xlfn.IFS(C81="","",Riepilogo!$C$9="","INSERIRE NOME SOCIETÀ",C81&lt;&gt;"",Riepilogo!$C$9)</f>
        <v/>
      </c>
      <c r="C81" s="35"/>
      <c r="D81" s="38"/>
      <c r="E81" s="38"/>
      <c r="F81" s="29"/>
      <c r="G81" s="29"/>
      <c r="H81" s="29"/>
      <c r="I81" s="31"/>
      <c r="J81" s="33"/>
      <c r="K81" s="33"/>
      <c r="L81" s="30" t="str">
        <f>IF(D81="","",_xlfn.IFNA(INDEX(Dati!$M$3:$M$8,MATCH(D81,Dati!$N$3:$N$8,-1)),"ERR"))</f>
        <v/>
      </c>
      <c r="M81" s="36" t="str" cm="1">
        <f t="array" ref="M81">_xlfn.IFS(I81="","",I81="LIBERA COMPOSIZIONE","GKLB",I81="STILE","GKS")</f>
        <v/>
      </c>
      <c r="N81" s="95" t="str" cm="1">
        <f t="array" ref="N81">_xlfn.IFS(J81="","",J81="PALLONCINO","GTP",J81="COMBATTIMENTO LIBERO","GCL",J81="COMBATTIMENTO INDIVIDUALE","GCI")</f>
        <v/>
      </c>
      <c r="O81" s="37"/>
      <c r="P81" s="34" t="str">
        <f t="shared" si="4"/>
        <v/>
      </c>
      <c r="Q81" s="78" t="str" cm="1">
        <f t="array" aca="1" ref="Q81" ca="1">_xlfn.IFNA(_xlfn.IFS(C81="","",D81="","DATA DI NASCITA NON INSERITA",L81="ERR","CATEGORIA ERRATA",F81="","SESSO NON INSERITO",ISNA(VLOOKUP(F81,SESSO,1,FALSE)),"SESSO ERRATO",G81="","CINTURA NON INSERITA",ISNA(VLOOKUP(G81,CINTURE_GPG,1,FALSE)),"CINTURA ERRATA",AND(OR(J81="COMBATTIMENTO INDIVIDUALE",J81="COMBATTIMENTO LIBERO"),K81=""),"CATEGORIA DI PESO NON INSERITA",AND(I81="",J81=""),"NESSUNA GARA SELEZIONATA",AND(H81&lt;&gt;"",ISNA(VLOOKUP(H81,INDIRECT(CONCATENATE("PERCORSO_",L81)),0,FALSE))),"ERRORE GARA PERCORSO",AND(I81&lt;&gt;"",ISNA(VLOOKUP(I81,INDIRECT(CONCATENATE(L81,"_KATA")),0,FALSE))),"ERRORE GARA KATA",AND(J81&lt;&gt;"",ISNA(VLOOKUP(J81,INDIRECT(CONCATENATE(L81,"_KUMITE")),1,FALSE))),"ERRORE GARA KUMITE",AND(K81&lt;&gt;"",ISNA(VLOOKUP(K81,INDIRECT(CONCATENATE("PESI_",SUBSTITUTE(J81," ","_"),"_",F81)),1,FALSE))),"CATEGORIA PESO ERRATA"),"OK")</f>
        <v/>
      </c>
      <c r="R81" s="16">
        <f t="shared" si="5"/>
        <v>0</v>
      </c>
      <c r="S81" s="16">
        <f t="shared" ca="1" si="6"/>
        <v>0</v>
      </c>
    </row>
    <row r="82" spans="2:19" x14ac:dyDescent="0.25">
      <c r="B82" s="27" t="str" cm="1">
        <f t="array" ref="B82">_xlfn.IFS(C82="","",Riepilogo!$C$9="","INSERIRE NOME SOCIETÀ",C82&lt;&gt;"",Riepilogo!$C$9)</f>
        <v/>
      </c>
      <c r="C82" s="35"/>
      <c r="D82" s="38"/>
      <c r="E82" s="38"/>
      <c r="F82" s="29"/>
      <c r="G82" s="29"/>
      <c r="H82" s="29"/>
      <c r="I82" s="31"/>
      <c r="J82" s="33"/>
      <c r="K82" s="33"/>
      <c r="L82" s="30" t="str">
        <f>IF(D82="","",_xlfn.IFNA(INDEX(Dati!$M$3:$M$8,MATCH(D82,Dati!$N$3:$N$8,-1)),"ERR"))</f>
        <v/>
      </c>
      <c r="M82" s="36" t="str" cm="1">
        <f t="array" ref="M82">_xlfn.IFS(I82="","",I82="LIBERA COMPOSIZIONE","GKLB",I82="STILE","GKS")</f>
        <v/>
      </c>
      <c r="N82" s="95" t="str" cm="1">
        <f t="array" ref="N82">_xlfn.IFS(J82="","",J82="PALLONCINO","GTP",J82="COMBATTIMENTO LIBERO","GCL",J82="COMBATTIMENTO INDIVIDUALE","GCI")</f>
        <v/>
      </c>
      <c r="O82" s="37"/>
      <c r="P82" s="34" t="str">
        <f t="shared" si="4"/>
        <v/>
      </c>
      <c r="Q82" s="78" t="str" cm="1">
        <f t="array" aca="1" ref="Q82" ca="1">_xlfn.IFNA(_xlfn.IFS(C82="","",D82="","DATA DI NASCITA NON INSERITA",L82="ERR","CATEGORIA ERRATA",F82="","SESSO NON INSERITO",ISNA(VLOOKUP(F82,SESSO,1,FALSE)),"SESSO ERRATO",G82="","CINTURA NON INSERITA",ISNA(VLOOKUP(G82,CINTURE_GPG,1,FALSE)),"CINTURA ERRATA",AND(OR(J82="COMBATTIMENTO INDIVIDUALE",J82="COMBATTIMENTO LIBERO"),K82=""),"CATEGORIA DI PESO NON INSERITA",AND(I82="",J82=""),"NESSUNA GARA SELEZIONATA",AND(H82&lt;&gt;"",ISNA(VLOOKUP(H82,INDIRECT(CONCATENATE("PERCORSO_",L82)),0,FALSE))),"ERRORE GARA PERCORSO",AND(I82&lt;&gt;"",ISNA(VLOOKUP(I82,INDIRECT(CONCATENATE(L82,"_KATA")),0,FALSE))),"ERRORE GARA KATA",AND(J82&lt;&gt;"",ISNA(VLOOKUP(J82,INDIRECT(CONCATENATE(L82,"_KUMITE")),1,FALSE))),"ERRORE GARA KUMITE",AND(K82&lt;&gt;"",ISNA(VLOOKUP(K82,INDIRECT(CONCATENATE("PESI_",SUBSTITUTE(J82," ","_"),"_",F82)),1,FALSE))),"CATEGORIA PESO ERRATA"),"OK")</f>
        <v/>
      </c>
      <c r="R82" s="16">
        <f t="shared" si="5"/>
        <v>0</v>
      </c>
      <c r="S82" s="16">
        <f t="shared" ca="1" si="6"/>
        <v>0</v>
      </c>
    </row>
    <row r="83" spans="2:19" x14ac:dyDescent="0.25">
      <c r="B83" s="27" t="str" cm="1">
        <f t="array" ref="B83">_xlfn.IFS(C83="","",Riepilogo!$C$9="","INSERIRE NOME SOCIETÀ",C83&lt;&gt;"",Riepilogo!$C$9)</f>
        <v/>
      </c>
      <c r="C83" s="35"/>
      <c r="D83" s="38"/>
      <c r="E83" s="38"/>
      <c r="F83" s="29"/>
      <c r="G83" s="29"/>
      <c r="H83" s="29"/>
      <c r="I83" s="31"/>
      <c r="J83" s="33"/>
      <c r="K83" s="33"/>
      <c r="L83" s="30" t="str">
        <f>IF(D83="","",_xlfn.IFNA(INDEX(Dati!$M$3:$M$8,MATCH(D83,Dati!$N$3:$N$8,-1)),"ERR"))</f>
        <v/>
      </c>
      <c r="M83" s="36" t="str" cm="1">
        <f t="array" ref="M83">_xlfn.IFS(I83="","",I83="LIBERA COMPOSIZIONE","GKLB",I83="STILE","GKS")</f>
        <v/>
      </c>
      <c r="N83" s="95" t="str" cm="1">
        <f t="array" ref="N83">_xlfn.IFS(J83="","",J83="PALLONCINO","GTP",J83="COMBATTIMENTO LIBERO","GCL",J83="COMBATTIMENTO INDIVIDUALE","GCI")</f>
        <v/>
      </c>
      <c r="O83" s="37"/>
      <c r="P83" s="34" t="str">
        <f t="shared" si="4"/>
        <v/>
      </c>
      <c r="Q83" s="78" t="str" cm="1">
        <f t="array" aca="1" ref="Q83" ca="1">_xlfn.IFNA(_xlfn.IFS(C83="","",D83="","DATA DI NASCITA NON INSERITA",L83="ERR","CATEGORIA ERRATA",F83="","SESSO NON INSERITO",ISNA(VLOOKUP(F83,SESSO,1,FALSE)),"SESSO ERRATO",G83="","CINTURA NON INSERITA",ISNA(VLOOKUP(G83,CINTURE_GPG,1,FALSE)),"CINTURA ERRATA",AND(OR(J83="COMBATTIMENTO INDIVIDUALE",J83="COMBATTIMENTO LIBERO"),K83=""),"CATEGORIA DI PESO NON INSERITA",AND(I83="",J83=""),"NESSUNA GARA SELEZIONATA",AND(H83&lt;&gt;"",ISNA(VLOOKUP(H83,INDIRECT(CONCATENATE("PERCORSO_",L83)),0,FALSE))),"ERRORE GARA PERCORSO",AND(I83&lt;&gt;"",ISNA(VLOOKUP(I83,INDIRECT(CONCATENATE(L83,"_KATA")),0,FALSE))),"ERRORE GARA KATA",AND(J83&lt;&gt;"",ISNA(VLOOKUP(J83,INDIRECT(CONCATENATE(L83,"_KUMITE")),1,FALSE))),"ERRORE GARA KUMITE",AND(K83&lt;&gt;"",ISNA(VLOOKUP(K83,INDIRECT(CONCATENATE("PESI_",SUBSTITUTE(J83," ","_"),"_",F83)),1,FALSE))),"CATEGORIA PESO ERRATA"),"OK")</f>
        <v/>
      </c>
      <c r="R83" s="16">
        <f t="shared" si="5"/>
        <v>0</v>
      </c>
      <c r="S83" s="16">
        <f t="shared" ca="1" si="6"/>
        <v>0</v>
      </c>
    </row>
    <row r="84" spans="2:19" x14ac:dyDescent="0.25">
      <c r="B84" s="27" t="str" cm="1">
        <f t="array" ref="B84">_xlfn.IFS(C84="","",Riepilogo!$C$9="","INSERIRE NOME SOCIETÀ",C84&lt;&gt;"",Riepilogo!$C$9)</f>
        <v/>
      </c>
      <c r="C84" s="35"/>
      <c r="D84" s="38"/>
      <c r="E84" s="38"/>
      <c r="F84" s="29"/>
      <c r="G84" s="29"/>
      <c r="H84" s="29"/>
      <c r="I84" s="31"/>
      <c r="J84" s="33"/>
      <c r="K84" s="33"/>
      <c r="L84" s="30" t="str">
        <f>IF(D84="","",_xlfn.IFNA(INDEX(Dati!$M$3:$M$8,MATCH(D84,Dati!$N$3:$N$8,-1)),"ERR"))</f>
        <v/>
      </c>
      <c r="M84" s="36" t="str" cm="1">
        <f t="array" ref="M84">_xlfn.IFS(I84="","",I84="LIBERA COMPOSIZIONE","GKLB",I84="STILE","GKS")</f>
        <v/>
      </c>
      <c r="N84" s="95" t="str" cm="1">
        <f t="array" ref="N84">_xlfn.IFS(J84="","",J84="PALLONCINO","GTP",J84="COMBATTIMENTO LIBERO","GCL",J84="COMBATTIMENTO INDIVIDUALE","GCI")</f>
        <v/>
      </c>
      <c r="O84" s="37"/>
      <c r="P84" s="34" t="str">
        <f t="shared" si="4"/>
        <v/>
      </c>
      <c r="Q84" s="78" t="str" cm="1">
        <f t="array" aca="1" ref="Q84" ca="1">_xlfn.IFNA(_xlfn.IFS(C84="","",D84="","DATA DI NASCITA NON INSERITA",L84="ERR","CATEGORIA ERRATA",F84="","SESSO NON INSERITO",ISNA(VLOOKUP(F84,SESSO,1,FALSE)),"SESSO ERRATO",G84="","CINTURA NON INSERITA",ISNA(VLOOKUP(G84,CINTURE_GPG,1,FALSE)),"CINTURA ERRATA",AND(OR(J84="COMBATTIMENTO INDIVIDUALE",J84="COMBATTIMENTO LIBERO"),K84=""),"CATEGORIA DI PESO NON INSERITA",AND(I84="",J84=""),"NESSUNA GARA SELEZIONATA",AND(H84&lt;&gt;"",ISNA(VLOOKUP(H84,INDIRECT(CONCATENATE("PERCORSO_",L84)),0,FALSE))),"ERRORE GARA PERCORSO",AND(I84&lt;&gt;"",ISNA(VLOOKUP(I84,INDIRECT(CONCATENATE(L84,"_KATA")),0,FALSE))),"ERRORE GARA KATA",AND(J84&lt;&gt;"",ISNA(VLOOKUP(J84,INDIRECT(CONCATENATE(L84,"_KUMITE")),1,FALSE))),"ERRORE GARA KUMITE",AND(K84&lt;&gt;"",ISNA(VLOOKUP(K84,INDIRECT(CONCATENATE("PESI_",SUBSTITUTE(J84," ","_"),"_",F84)),1,FALSE))),"CATEGORIA PESO ERRATA"),"OK")</f>
        <v/>
      </c>
      <c r="R84" s="16">
        <f t="shared" si="5"/>
        <v>0</v>
      </c>
      <c r="S84" s="16">
        <f t="shared" ca="1" si="6"/>
        <v>0</v>
      </c>
    </row>
    <row r="85" spans="2:19" x14ac:dyDescent="0.25">
      <c r="B85" s="27" t="str" cm="1">
        <f t="array" ref="B85">_xlfn.IFS(C85="","",Riepilogo!$C$9="","INSERIRE NOME SOCIETÀ",C85&lt;&gt;"",Riepilogo!$C$9)</f>
        <v/>
      </c>
      <c r="C85" s="35"/>
      <c r="D85" s="38"/>
      <c r="E85" s="38"/>
      <c r="F85" s="29"/>
      <c r="G85" s="29"/>
      <c r="H85" s="29"/>
      <c r="I85" s="31"/>
      <c r="J85" s="33"/>
      <c r="K85" s="33"/>
      <c r="L85" s="30" t="str">
        <f>IF(D85="","",_xlfn.IFNA(INDEX(Dati!$M$3:$M$8,MATCH(D85,Dati!$N$3:$N$8,-1)),"ERR"))</f>
        <v/>
      </c>
      <c r="M85" s="36" t="str" cm="1">
        <f t="array" ref="M85">_xlfn.IFS(I85="","",I85="LIBERA COMPOSIZIONE","GKLB",I85="STILE","GKS")</f>
        <v/>
      </c>
      <c r="N85" s="95" t="str" cm="1">
        <f t="array" ref="N85">_xlfn.IFS(J85="","",J85="PALLONCINO","GTP",J85="COMBATTIMENTO LIBERO","GCL",J85="COMBATTIMENTO INDIVIDUALE","GCI")</f>
        <v/>
      </c>
      <c r="O85" s="37"/>
      <c r="P85" s="34" t="str">
        <f t="shared" si="4"/>
        <v/>
      </c>
      <c r="Q85" s="78" t="str" cm="1">
        <f t="array" aca="1" ref="Q85" ca="1">_xlfn.IFNA(_xlfn.IFS(C85="","",D85="","DATA DI NASCITA NON INSERITA",L85="ERR","CATEGORIA ERRATA",F85="","SESSO NON INSERITO",ISNA(VLOOKUP(F85,SESSO,1,FALSE)),"SESSO ERRATO",G85="","CINTURA NON INSERITA",ISNA(VLOOKUP(G85,CINTURE_GPG,1,FALSE)),"CINTURA ERRATA",AND(OR(J85="COMBATTIMENTO INDIVIDUALE",J85="COMBATTIMENTO LIBERO"),K85=""),"CATEGORIA DI PESO NON INSERITA",AND(I85="",J85=""),"NESSUNA GARA SELEZIONATA",AND(H85&lt;&gt;"",ISNA(VLOOKUP(H85,INDIRECT(CONCATENATE("PERCORSO_",L85)),0,FALSE))),"ERRORE GARA PERCORSO",AND(I85&lt;&gt;"",ISNA(VLOOKUP(I85,INDIRECT(CONCATENATE(L85,"_KATA")),0,FALSE))),"ERRORE GARA KATA",AND(J85&lt;&gt;"",ISNA(VLOOKUP(J85,INDIRECT(CONCATENATE(L85,"_KUMITE")),1,FALSE))),"ERRORE GARA KUMITE",AND(K85&lt;&gt;"",ISNA(VLOOKUP(K85,INDIRECT(CONCATENATE("PESI_",SUBSTITUTE(J85," ","_"),"_",F85)),1,FALSE))),"CATEGORIA PESO ERRATA"),"OK")</f>
        <v/>
      </c>
      <c r="R85" s="16">
        <f t="shared" si="5"/>
        <v>0</v>
      </c>
      <c r="S85" s="16">
        <f t="shared" ca="1" si="6"/>
        <v>0</v>
      </c>
    </row>
    <row r="86" spans="2:19" x14ac:dyDescent="0.25">
      <c r="B86" s="27" t="str" cm="1">
        <f t="array" ref="B86">_xlfn.IFS(C86="","",Riepilogo!$C$9="","INSERIRE NOME SOCIETÀ",C86&lt;&gt;"",Riepilogo!$C$9)</f>
        <v/>
      </c>
      <c r="C86" s="35"/>
      <c r="D86" s="38"/>
      <c r="E86" s="38"/>
      <c r="F86" s="29"/>
      <c r="G86" s="29"/>
      <c r="H86" s="29"/>
      <c r="I86" s="31"/>
      <c r="J86" s="33"/>
      <c r="K86" s="33"/>
      <c r="L86" s="30" t="str">
        <f>IF(D86="","",_xlfn.IFNA(INDEX(Dati!$M$3:$M$8,MATCH(D86,Dati!$N$3:$N$8,-1)),"ERR"))</f>
        <v/>
      </c>
      <c r="M86" s="36" t="str" cm="1">
        <f t="array" ref="M86">_xlfn.IFS(I86="","",I86="LIBERA COMPOSIZIONE","GKLB",I86="STILE","GKS")</f>
        <v/>
      </c>
      <c r="N86" s="95" t="str" cm="1">
        <f t="array" ref="N86">_xlfn.IFS(J86="","",J86="PALLONCINO","GTP",J86="COMBATTIMENTO LIBERO","GCL",J86="COMBATTIMENTO INDIVIDUALE","GCI")</f>
        <v/>
      </c>
      <c r="O86" s="37"/>
      <c r="P86" s="34" t="str">
        <f t="shared" si="4"/>
        <v/>
      </c>
      <c r="Q86" s="78" t="str" cm="1">
        <f t="array" aca="1" ref="Q86" ca="1">_xlfn.IFNA(_xlfn.IFS(C86="","",D86="","DATA DI NASCITA NON INSERITA",L86="ERR","CATEGORIA ERRATA",F86="","SESSO NON INSERITO",ISNA(VLOOKUP(F86,SESSO,1,FALSE)),"SESSO ERRATO",G86="","CINTURA NON INSERITA",ISNA(VLOOKUP(G86,CINTURE_GPG,1,FALSE)),"CINTURA ERRATA",AND(OR(J86="COMBATTIMENTO INDIVIDUALE",J86="COMBATTIMENTO LIBERO"),K86=""),"CATEGORIA DI PESO NON INSERITA",AND(I86="",J86=""),"NESSUNA GARA SELEZIONATA",AND(H86&lt;&gt;"",ISNA(VLOOKUP(H86,INDIRECT(CONCATENATE("PERCORSO_",L86)),0,FALSE))),"ERRORE GARA PERCORSO",AND(I86&lt;&gt;"",ISNA(VLOOKUP(I86,INDIRECT(CONCATENATE(L86,"_KATA")),0,FALSE))),"ERRORE GARA KATA",AND(J86&lt;&gt;"",ISNA(VLOOKUP(J86,INDIRECT(CONCATENATE(L86,"_KUMITE")),1,FALSE))),"ERRORE GARA KUMITE",AND(K86&lt;&gt;"",ISNA(VLOOKUP(K86,INDIRECT(CONCATENATE("PESI_",SUBSTITUTE(J86," ","_"),"_",F86)),1,FALSE))),"CATEGORIA PESO ERRATA"),"OK")</f>
        <v/>
      </c>
      <c r="R86" s="16">
        <f t="shared" si="5"/>
        <v>0</v>
      </c>
      <c r="S86" s="16">
        <f t="shared" ca="1" si="6"/>
        <v>0</v>
      </c>
    </row>
    <row r="87" spans="2:19" x14ac:dyDescent="0.25">
      <c r="B87" s="27" t="str" cm="1">
        <f t="array" ref="B87">_xlfn.IFS(C87="","",Riepilogo!$C$9="","INSERIRE NOME SOCIETÀ",C87&lt;&gt;"",Riepilogo!$C$9)</f>
        <v/>
      </c>
      <c r="C87" s="35"/>
      <c r="D87" s="38"/>
      <c r="E87" s="38"/>
      <c r="F87" s="29"/>
      <c r="G87" s="29"/>
      <c r="H87" s="29"/>
      <c r="I87" s="31"/>
      <c r="J87" s="33"/>
      <c r="K87" s="33"/>
      <c r="L87" s="30" t="str">
        <f>IF(D87="","",_xlfn.IFNA(INDEX(Dati!$M$3:$M$8,MATCH(D87,Dati!$N$3:$N$8,-1)),"ERR"))</f>
        <v/>
      </c>
      <c r="M87" s="36" t="str" cm="1">
        <f t="array" ref="M87">_xlfn.IFS(I87="","",I87="LIBERA COMPOSIZIONE","GKLB",I87="STILE","GKS")</f>
        <v/>
      </c>
      <c r="N87" s="95" t="str" cm="1">
        <f t="array" ref="N87">_xlfn.IFS(J87="","",J87="PALLONCINO","GTP",J87="COMBATTIMENTO LIBERO","GCL",J87="COMBATTIMENTO INDIVIDUALE","GCI")</f>
        <v/>
      </c>
      <c r="O87" s="37"/>
      <c r="P87" s="34" t="str">
        <f t="shared" si="4"/>
        <v/>
      </c>
      <c r="Q87" s="78" t="str" cm="1">
        <f t="array" aca="1" ref="Q87" ca="1">_xlfn.IFNA(_xlfn.IFS(C87="","",D87="","DATA DI NASCITA NON INSERITA",L87="ERR","CATEGORIA ERRATA",F87="","SESSO NON INSERITO",ISNA(VLOOKUP(F87,SESSO,1,FALSE)),"SESSO ERRATO",G87="","CINTURA NON INSERITA",ISNA(VLOOKUP(G87,CINTURE_GPG,1,FALSE)),"CINTURA ERRATA",AND(OR(J87="COMBATTIMENTO INDIVIDUALE",J87="COMBATTIMENTO LIBERO"),K87=""),"CATEGORIA DI PESO NON INSERITA",AND(I87="",J87=""),"NESSUNA GARA SELEZIONATA",AND(H87&lt;&gt;"",ISNA(VLOOKUP(H87,INDIRECT(CONCATENATE("PERCORSO_",L87)),0,FALSE))),"ERRORE GARA PERCORSO",AND(I87&lt;&gt;"",ISNA(VLOOKUP(I87,INDIRECT(CONCATENATE(L87,"_KATA")),0,FALSE))),"ERRORE GARA KATA",AND(J87&lt;&gt;"",ISNA(VLOOKUP(J87,INDIRECT(CONCATENATE(L87,"_KUMITE")),1,FALSE))),"ERRORE GARA KUMITE",AND(K87&lt;&gt;"",ISNA(VLOOKUP(K87,INDIRECT(CONCATENATE("PESI_",SUBSTITUTE(J87," ","_"),"_",F87)),1,FALSE))),"CATEGORIA PESO ERRATA"),"OK")</f>
        <v/>
      </c>
      <c r="R87" s="16">
        <f t="shared" si="5"/>
        <v>0</v>
      </c>
      <c r="S87" s="16">
        <f t="shared" ca="1" si="6"/>
        <v>0</v>
      </c>
    </row>
    <row r="88" spans="2:19" x14ac:dyDescent="0.25">
      <c r="B88" s="27" t="str" cm="1">
        <f t="array" ref="B88">_xlfn.IFS(C88="","",Riepilogo!$C$9="","INSERIRE NOME SOCIETÀ",C88&lt;&gt;"",Riepilogo!$C$9)</f>
        <v/>
      </c>
      <c r="C88" s="35"/>
      <c r="D88" s="38"/>
      <c r="E88" s="38"/>
      <c r="F88" s="29"/>
      <c r="G88" s="29"/>
      <c r="H88" s="29"/>
      <c r="I88" s="31"/>
      <c r="J88" s="33"/>
      <c r="K88" s="33"/>
      <c r="L88" s="30" t="str">
        <f>IF(D88="","",_xlfn.IFNA(INDEX(Dati!$M$3:$M$8,MATCH(D88,Dati!$N$3:$N$8,-1)),"ERR"))</f>
        <v/>
      </c>
      <c r="M88" s="36" t="str" cm="1">
        <f t="array" ref="M88">_xlfn.IFS(I88="","",I88="LIBERA COMPOSIZIONE","GKLB",I88="STILE","GKS")</f>
        <v/>
      </c>
      <c r="N88" s="95" t="str" cm="1">
        <f t="array" ref="N88">_xlfn.IFS(J88="","",J88="PALLONCINO","GTP",J88="COMBATTIMENTO LIBERO","GCL",J88="COMBATTIMENTO INDIVIDUALE","GCI")</f>
        <v/>
      </c>
      <c r="O88" s="37"/>
      <c r="P88" s="34" t="str">
        <f t="shared" si="4"/>
        <v/>
      </c>
      <c r="Q88" s="78" t="str" cm="1">
        <f t="array" aca="1" ref="Q88" ca="1">_xlfn.IFNA(_xlfn.IFS(C88="","",D88="","DATA DI NASCITA NON INSERITA",L88="ERR","CATEGORIA ERRATA",F88="","SESSO NON INSERITO",ISNA(VLOOKUP(F88,SESSO,1,FALSE)),"SESSO ERRATO",G88="","CINTURA NON INSERITA",ISNA(VLOOKUP(G88,CINTURE_GPG,1,FALSE)),"CINTURA ERRATA",AND(OR(J88="COMBATTIMENTO INDIVIDUALE",J88="COMBATTIMENTO LIBERO"),K88=""),"CATEGORIA DI PESO NON INSERITA",AND(I88="",J88=""),"NESSUNA GARA SELEZIONATA",AND(H88&lt;&gt;"",ISNA(VLOOKUP(H88,INDIRECT(CONCATENATE("PERCORSO_",L88)),0,FALSE))),"ERRORE GARA PERCORSO",AND(I88&lt;&gt;"",ISNA(VLOOKUP(I88,INDIRECT(CONCATENATE(L88,"_KATA")),0,FALSE))),"ERRORE GARA KATA",AND(J88&lt;&gt;"",ISNA(VLOOKUP(J88,INDIRECT(CONCATENATE(L88,"_KUMITE")),1,FALSE))),"ERRORE GARA KUMITE",AND(K88&lt;&gt;"",ISNA(VLOOKUP(K88,INDIRECT(CONCATENATE("PESI_",SUBSTITUTE(J88," ","_"),"_",F88)),1,FALSE))),"CATEGORIA PESO ERRATA"),"OK")</f>
        <v/>
      </c>
      <c r="R88" s="16">
        <f t="shared" si="5"/>
        <v>0</v>
      </c>
      <c r="S88" s="16">
        <f t="shared" ca="1" si="6"/>
        <v>0</v>
      </c>
    </row>
    <row r="89" spans="2:19" x14ac:dyDescent="0.25">
      <c r="B89" s="27" t="str" cm="1">
        <f t="array" ref="B89">_xlfn.IFS(C89="","",Riepilogo!$C$9="","INSERIRE NOME SOCIETÀ",C89&lt;&gt;"",Riepilogo!$C$9)</f>
        <v/>
      </c>
      <c r="C89" s="35"/>
      <c r="D89" s="38"/>
      <c r="E89" s="38"/>
      <c r="F89" s="29"/>
      <c r="G89" s="29"/>
      <c r="H89" s="29"/>
      <c r="I89" s="31"/>
      <c r="J89" s="33"/>
      <c r="K89" s="33"/>
      <c r="L89" s="30" t="str">
        <f>IF(D89="","",_xlfn.IFNA(INDEX(Dati!$M$3:$M$8,MATCH(D89,Dati!$N$3:$N$8,-1)),"ERR"))</f>
        <v/>
      </c>
      <c r="M89" s="36" t="str" cm="1">
        <f t="array" ref="M89">_xlfn.IFS(I89="","",I89="LIBERA COMPOSIZIONE","GKLB",I89="STILE","GKS")</f>
        <v/>
      </c>
      <c r="N89" s="95" t="str" cm="1">
        <f t="array" ref="N89">_xlfn.IFS(J89="","",J89="PALLONCINO","GTP",J89="COMBATTIMENTO LIBERO","GCL",J89="COMBATTIMENTO INDIVIDUALE","GCI")</f>
        <v/>
      </c>
      <c r="O89" s="37"/>
      <c r="P89" s="34" t="str">
        <f t="shared" si="4"/>
        <v/>
      </c>
      <c r="Q89" s="78" t="str" cm="1">
        <f t="array" aca="1" ref="Q89" ca="1">_xlfn.IFNA(_xlfn.IFS(C89="","",D89="","DATA DI NASCITA NON INSERITA",L89="ERR","CATEGORIA ERRATA",F89="","SESSO NON INSERITO",ISNA(VLOOKUP(F89,SESSO,1,FALSE)),"SESSO ERRATO",G89="","CINTURA NON INSERITA",ISNA(VLOOKUP(G89,CINTURE_GPG,1,FALSE)),"CINTURA ERRATA",AND(OR(J89="COMBATTIMENTO INDIVIDUALE",J89="COMBATTIMENTO LIBERO"),K89=""),"CATEGORIA DI PESO NON INSERITA",AND(I89="",J89=""),"NESSUNA GARA SELEZIONATA",AND(H89&lt;&gt;"",ISNA(VLOOKUP(H89,INDIRECT(CONCATENATE("PERCORSO_",L89)),0,FALSE))),"ERRORE GARA PERCORSO",AND(I89&lt;&gt;"",ISNA(VLOOKUP(I89,INDIRECT(CONCATENATE(L89,"_KATA")),0,FALSE))),"ERRORE GARA KATA",AND(J89&lt;&gt;"",ISNA(VLOOKUP(J89,INDIRECT(CONCATENATE(L89,"_KUMITE")),1,FALSE))),"ERRORE GARA KUMITE",AND(K89&lt;&gt;"",ISNA(VLOOKUP(K89,INDIRECT(CONCATENATE("PESI_",SUBSTITUTE(J89," ","_"),"_",F89)),1,FALSE))),"CATEGORIA PESO ERRATA"),"OK")</f>
        <v/>
      </c>
      <c r="R89" s="16">
        <f t="shared" si="5"/>
        <v>0</v>
      </c>
      <c r="S89" s="16">
        <f t="shared" ca="1" si="6"/>
        <v>0</v>
      </c>
    </row>
    <row r="90" spans="2:19" x14ac:dyDescent="0.25">
      <c r="B90" s="27" t="str" cm="1">
        <f t="array" ref="B90">_xlfn.IFS(C90="","",Riepilogo!$C$9="","INSERIRE NOME SOCIETÀ",C90&lt;&gt;"",Riepilogo!$C$9)</f>
        <v/>
      </c>
      <c r="C90" s="35"/>
      <c r="D90" s="38"/>
      <c r="E90" s="38"/>
      <c r="F90" s="29"/>
      <c r="G90" s="29"/>
      <c r="H90" s="29"/>
      <c r="I90" s="31"/>
      <c r="J90" s="33"/>
      <c r="K90" s="33"/>
      <c r="L90" s="30" t="str">
        <f>IF(D90="","",_xlfn.IFNA(INDEX(Dati!$M$3:$M$8,MATCH(D90,Dati!$N$3:$N$8,-1)),"ERR"))</f>
        <v/>
      </c>
      <c r="M90" s="36" t="str" cm="1">
        <f t="array" ref="M90">_xlfn.IFS(I90="","",I90="LIBERA COMPOSIZIONE","GKLB",I90="STILE","GKS")</f>
        <v/>
      </c>
      <c r="N90" s="95" t="str" cm="1">
        <f t="array" ref="N90">_xlfn.IFS(J90="","",J90="PALLONCINO","GTP",J90="COMBATTIMENTO LIBERO","GCL",J90="COMBATTIMENTO INDIVIDUALE","GCI")</f>
        <v/>
      </c>
      <c r="O90" s="37"/>
      <c r="P90" s="34" t="str">
        <f t="shared" si="4"/>
        <v/>
      </c>
      <c r="Q90" s="78" t="str" cm="1">
        <f t="array" aca="1" ref="Q90" ca="1">_xlfn.IFNA(_xlfn.IFS(C90="","",D90="","DATA DI NASCITA NON INSERITA",L90="ERR","CATEGORIA ERRATA",F90="","SESSO NON INSERITO",ISNA(VLOOKUP(F90,SESSO,1,FALSE)),"SESSO ERRATO",G90="","CINTURA NON INSERITA",ISNA(VLOOKUP(G90,CINTURE_GPG,1,FALSE)),"CINTURA ERRATA",AND(OR(J90="COMBATTIMENTO INDIVIDUALE",J90="COMBATTIMENTO LIBERO"),K90=""),"CATEGORIA DI PESO NON INSERITA",AND(I90="",J90=""),"NESSUNA GARA SELEZIONATA",AND(H90&lt;&gt;"",ISNA(VLOOKUP(H90,INDIRECT(CONCATENATE("PERCORSO_",L90)),0,FALSE))),"ERRORE GARA PERCORSO",AND(I90&lt;&gt;"",ISNA(VLOOKUP(I90,INDIRECT(CONCATENATE(L90,"_KATA")),0,FALSE))),"ERRORE GARA KATA",AND(J90&lt;&gt;"",ISNA(VLOOKUP(J90,INDIRECT(CONCATENATE(L90,"_KUMITE")),1,FALSE))),"ERRORE GARA KUMITE",AND(K90&lt;&gt;"",ISNA(VLOOKUP(K90,INDIRECT(CONCATENATE("PESI_",SUBSTITUTE(J90," ","_"),"_",F90)),1,FALSE))),"CATEGORIA PESO ERRATA"),"OK")</f>
        <v/>
      </c>
      <c r="R90" s="16">
        <f t="shared" si="5"/>
        <v>0</v>
      </c>
      <c r="S90" s="16">
        <f t="shared" ca="1" si="6"/>
        <v>0</v>
      </c>
    </row>
    <row r="91" spans="2:19" x14ac:dyDescent="0.25">
      <c r="B91" s="27" t="str" cm="1">
        <f t="array" ref="B91">_xlfn.IFS(C91="","",Riepilogo!$C$9="","INSERIRE NOME SOCIETÀ",C91&lt;&gt;"",Riepilogo!$C$9)</f>
        <v/>
      </c>
      <c r="C91" s="35"/>
      <c r="D91" s="38"/>
      <c r="E91" s="38"/>
      <c r="F91" s="29"/>
      <c r="G91" s="29"/>
      <c r="H91" s="29"/>
      <c r="I91" s="31"/>
      <c r="J91" s="33"/>
      <c r="K91" s="33"/>
      <c r="L91" s="30" t="str">
        <f>IF(D91="","",_xlfn.IFNA(INDEX(Dati!$M$3:$M$8,MATCH(D91,Dati!$N$3:$N$8,-1)),"ERR"))</f>
        <v/>
      </c>
      <c r="M91" s="36" t="str" cm="1">
        <f t="array" ref="M91">_xlfn.IFS(I91="","",I91="LIBERA COMPOSIZIONE","GKLB",I91="STILE","GKS")</f>
        <v/>
      </c>
      <c r="N91" s="95" t="str" cm="1">
        <f t="array" ref="N91">_xlfn.IFS(J91="","",J91="PALLONCINO","GTP",J91="COMBATTIMENTO LIBERO","GCL",J91="COMBATTIMENTO INDIVIDUALE","GCI")</f>
        <v/>
      </c>
      <c r="O91" s="37"/>
      <c r="P91" s="34" t="str">
        <f t="shared" si="4"/>
        <v/>
      </c>
      <c r="Q91" s="78" t="str" cm="1">
        <f t="array" aca="1" ref="Q91" ca="1">_xlfn.IFNA(_xlfn.IFS(C91="","",D91="","DATA DI NASCITA NON INSERITA",L91="ERR","CATEGORIA ERRATA",F91="","SESSO NON INSERITO",ISNA(VLOOKUP(F91,SESSO,1,FALSE)),"SESSO ERRATO",G91="","CINTURA NON INSERITA",ISNA(VLOOKUP(G91,CINTURE_GPG,1,FALSE)),"CINTURA ERRATA",AND(OR(J91="COMBATTIMENTO INDIVIDUALE",J91="COMBATTIMENTO LIBERO"),K91=""),"CATEGORIA DI PESO NON INSERITA",AND(I91="",J91=""),"NESSUNA GARA SELEZIONATA",AND(H91&lt;&gt;"",ISNA(VLOOKUP(H91,INDIRECT(CONCATENATE("PERCORSO_",L91)),0,FALSE))),"ERRORE GARA PERCORSO",AND(I91&lt;&gt;"",ISNA(VLOOKUP(I91,INDIRECT(CONCATENATE(L91,"_KATA")),0,FALSE))),"ERRORE GARA KATA",AND(J91&lt;&gt;"",ISNA(VLOOKUP(J91,INDIRECT(CONCATENATE(L91,"_KUMITE")),1,FALSE))),"ERRORE GARA KUMITE",AND(K91&lt;&gt;"",ISNA(VLOOKUP(K91,INDIRECT(CONCATENATE("PESI_",SUBSTITUTE(J91," ","_"),"_",F91)),1,FALSE))),"CATEGORIA PESO ERRATA"),"OK")</f>
        <v/>
      </c>
      <c r="R91" s="16">
        <f t="shared" si="5"/>
        <v>0</v>
      </c>
      <c r="S91" s="16">
        <f t="shared" ca="1" si="6"/>
        <v>0</v>
      </c>
    </row>
    <row r="92" spans="2:19" x14ac:dyDescent="0.25">
      <c r="B92" s="27" t="str" cm="1">
        <f t="array" ref="B92">_xlfn.IFS(C92="","",Riepilogo!$C$9="","INSERIRE NOME SOCIETÀ",C92&lt;&gt;"",Riepilogo!$C$9)</f>
        <v/>
      </c>
      <c r="C92" s="35"/>
      <c r="D92" s="38"/>
      <c r="E92" s="38"/>
      <c r="F92" s="29"/>
      <c r="G92" s="29"/>
      <c r="H92" s="29"/>
      <c r="I92" s="31"/>
      <c r="J92" s="33"/>
      <c r="K92" s="33"/>
      <c r="L92" s="30" t="str">
        <f>IF(D92="","",_xlfn.IFNA(INDEX(Dati!$M$3:$M$8,MATCH(D92,Dati!$N$3:$N$8,-1)),"ERR"))</f>
        <v/>
      </c>
      <c r="M92" s="36" t="str" cm="1">
        <f t="array" ref="M92">_xlfn.IFS(I92="","",I92="LIBERA COMPOSIZIONE","GKLB",I92="STILE","GKS")</f>
        <v/>
      </c>
      <c r="N92" s="95" t="str" cm="1">
        <f t="array" ref="N92">_xlfn.IFS(J92="","",J92="PALLONCINO","GTP",J92="COMBATTIMENTO LIBERO","GCL",J92="COMBATTIMENTO INDIVIDUALE","GCI")</f>
        <v/>
      </c>
      <c r="O92" s="37"/>
      <c r="P92" s="34" t="str">
        <f t="shared" si="4"/>
        <v/>
      </c>
      <c r="Q92" s="78" t="str" cm="1">
        <f t="array" aca="1" ref="Q92" ca="1">_xlfn.IFNA(_xlfn.IFS(C92="","",D92="","DATA DI NASCITA NON INSERITA",L92="ERR","CATEGORIA ERRATA",F92="","SESSO NON INSERITO",ISNA(VLOOKUP(F92,SESSO,1,FALSE)),"SESSO ERRATO",G92="","CINTURA NON INSERITA",ISNA(VLOOKUP(G92,CINTURE_GPG,1,FALSE)),"CINTURA ERRATA",AND(OR(J92="COMBATTIMENTO INDIVIDUALE",J92="COMBATTIMENTO LIBERO"),K92=""),"CATEGORIA DI PESO NON INSERITA",AND(I92="",J92=""),"NESSUNA GARA SELEZIONATA",AND(H92&lt;&gt;"",ISNA(VLOOKUP(H92,INDIRECT(CONCATENATE("PERCORSO_",L92)),0,FALSE))),"ERRORE GARA PERCORSO",AND(I92&lt;&gt;"",ISNA(VLOOKUP(I92,INDIRECT(CONCATENATE(L92,"_KATA")),0,FALSE))),"ERRORE GARA KATA",AND(J92&lt;&gt;"",ISNA(VLOOKUP(J92,INDIRECT(CONCATENATE(L92,"_KUMITE")),1,FALSE))),"ERRORE GARA KUMITE",AND(K92&lt;&gt;"",ISNA(VLOOKUP(K92,INDIRECT(CONCATENATE("PESI_",SUBSTITUTE(J92," ","_"),"_",F92)),1,FALSE))),"CATEGORIA PESO ERRATA"),"OK")</f>
        <v/>
      </c>
      <c r="R92" s="16">
        <f t="shared" si="5"/>
        <v>0</v>
      </c>
      <c r="S92" s="16">
        <f t="shared" ca="1" si="6"/>
        <v>0</v>
      </c>
    </row>
    <row r="93" spans="2:19" x14ac:dyDescent="0.25">
      <c r="B93" s="27" t="str" cm="1">
        <f t="array" ref="B93">_xlfn.IFS(C93="","",Riepilogo!$C$9="","INSERIRE NOME SOCIETÀ",C93&lt;&gt;"",Riepilogo!$C$9)</f>
        <v/>
      </c>
      <c r="C93" s="35"/>
      <c r="D93" s="38"/>
      <c r="E93" s="38"/>
      <c r="F93" s="29"/>
      <c r="G93" s="29"/>
      <c r="H93" s="29"/>
      <c r="I93" s="31"/>
      <c r="J93" s="33"/>
      <c r="K93" s="33"/>
      <c r="L93" s="30" t="str">
        <f>IF(D93="","",_xlfn.IFNA(INDEX(Dati!$M$3:$M$8,MATCH(D93,Dati!$N$3:$N$8,-1)),"ERR"))</f>
        <v/>
      </c>
      <c r="M93" s="36" t="str" cm="1">
        <f t="array" ref="M93">_xlfn.IFS(I93="","",I93="LIBERA COMPOSIZIONE","GKLB",I93="STILE","GKS")</f>
        <v/>
      </c>
      <c r="N93" s="95" t="str" cm="1">
        <f t="array" ref="N93">_xlfn.IFS(J93="","",J93="PALLONCINO","GTP",J93="COMBATTIMENTO LIBERO","GCL",J93="COMBATTIMENTO INDIVIDUALE","GCI")</f>
        <v/>
      </c>
      <c r="O93" s="37"/>
      <c r="P93" s="34" t="str">
        <f t="shared" si="4"/>
        <v/>
      </c>
      <c r="Q93" s="78" t="str" cm="1">
        <f t="array" aca="1" ref="Q93" ca="1">_xlfn.IFNA(_xlfn.IFS(C93="","",D93="","DATA DI NASCITA NON INSERITA",L93="ERR","CATEGORIA ERRATA",F93="","SESSO NON INSERITO",ISNA(VLOOKUP(F93,SESSO,1,FALSE)),"SESSO ERRATO",G93="","CINTURA NON INSERITA",ISNA(VLOOKUP(G93,CINTURE_GPG,1,FALSE)),"CINTURA ERRATA",AND(OR(J93="COMBATTIMENTO INDIVIDUALE",J93="COMBATTIMENTO LIBERO"),K93=""),"CATEGORIA DI PESO NON INSERITA",AND(I93="",J93=""),"NESSUNA GARA SELEZIONATA",AND(H93&lt;&gt;"",ISNA(VLOOKUP(H93,INDIRECT(CONCATENATE("PERCORSO_",L93)),0,FALSE))),"ERRORE GARA PERCORSO",AND(I93&lt;&gt;"",ISNA(VLOOKUP(I93,INDIRECT(CONCATENATE(L93,"_KATA")),0,FALSE))),"ERRORE GARA KATA",AND(J93&lt;&gt;"",ISNA(VLOOKUP(J93,INDIRECT(CONCATENATE(L93,"_KUMITE")),1,FALSE))),"ERRORE GARA KUMITE",AND(K93&lt;&gt;"",ISNA(VLOOKUP(K93,INDIRECT(CONCATENATE("PESI_",SUBSTITUTE(J93," ","_"),"_",F93)),1,FALSE))),"CATEGORIA PESO ERRATA"),"OK")</f>
        <v/>
      </c>
      <c r="R93" s="16">
        <f t="shared" si="5"/>
        <v>0</v>
      </c>
      <c r="S93" s="16">
        <f t="shared" ca="1" si="6"/>
        <v>0</v>
      </c>
    </row>
    <row r="94" spans="2:19" x14ac:dyDescent="0.25">
      <c r="B94" s="27" t="str" cm="1">
        <f t="array" ref="B94">_xlfn.IFS(C94="","",Riepilogo!$C$9="","INSERIRE NOME SOCIETÀ",C94&lt;&gt;"",Riepilogo!$C$9)</f>
        <v/>
      </c>
      <c r="C94" s="35"/>
      <c r="D94" s="38"/>
      <c r="E94" s="38"/>
      <c r="F94" s="29"/>
      <c r="G94" s="29"/>
      <c r="H94" s="29"/>
      <c r="I94" s="31"/>
      <c r="J94" s="33"/>
      <c r="K94" s="33"/>
      <c r="L94" s="30" t="str">
        <f>IF(D94="","",_xlfn.IFNA(INDEX(Dati!$M$3:$M$8,MATCH(D94,Dati!$N$3:$N$8,-1)),"ERR"))</f>
        <v/>
      </c>
      <c r="M94" s="36" t="str" cm="1">
        <f t="array" ref="M94">_xlfn.IFS(I94="","",I94="LIBERA COMPOSIZIONE","GKLB",I94="STILE","GKS")</f>
        <v/>
      </c>
      <c r="N94" s="95" t="str" cm="1">
        <f t="array" ref="N94">_xlfn.IFS(J94="","",J94="PALLONCINO","GTP",J94="COMBATTIMENTO LIBERO","GCL",J94="COMBATTIMENTO INDIVIDUALE","GCI")</f>
        <v/>
      </c>
      <c r="O94" s="37"/>
      <c r="P94" s="34" t="str">
        <f t="shared" si="4"/>
        <v/>
      </c>
      <c r="Q94" s="78" t="str" cm="1">
        <f t="array" aca="1" ref="Q94" ca="1">_xlfn.IFNA(_xlfn.IFS(C94="","",D94="","DATA DI NASCITA NON INSERITA",L94="ERR","CATEGORIA ERRATA",F94="","SESSO NON INSERITO",ISNA(VLOOKUP(F94,SESSO,1,FALSE)),"SESSO ERRATO",G94="","CINTURA NON INSERITA",ISNA(VLOOKUP(G94,CINTURE_GPG,1,FALSE)),"CINTURA ERRATA",AND(OR(J94="COMBATTIMENTO INDIVIDUALE",J94="COMBATTIMENTO LIBERO"),K94=""),"CATEGORIA DI PESO NON INSERITA",AND(I94="",J94=""),"NESSUNA GARA SELEZIONATA",AND(H94&lt;&gt;"",ISNA(VLOOKUP(H94,INDIRECT(CONCATENATE("PERCORSO_",L94)),0,FALSE))),"ERRORE GARA PERCORSO",AND(I94&lt;&gt;"",ISNA(VLOOKUP(I94,INDIRECT(CONCATENATE(L94,"_KATA")),0,FALSE))),"ERRORE GARA KATA",AND(J94&lt;&gt;"",ISNA(VLOOKUP(J94,INDIRECT(CONCATENATE(L94,"_KUMITE")),1,FALSE))),"ERRORE GARA KUMITE",AND(K94&lt;&gt;"",ISNA(VLOOKUP(K94,INDIRECT(CONCATENATE("PESI_",SUBSTITUTE(J94," ","_"),"_",F94)),1,FALSE))),"CATEGORIA PESO ERRATA"),"OK")</f>
        <v/>
      </c>
      <c r="R94" s="16">
        <f t="shared" si="5"/>
        <v>0</v>
      </c>
      <c r="S94" s="16">
        <f t="shared" ca="1" si="6"/>
        <v>0</v>
      </c>
    </row>
    <row r="95" spans="2:19" x14ac:dyDescent="0.25">
      <c r="B95" s="27" t="str" cm="1">
        <f t="array" ref="B95">_xlfn.IFS(C95="","",Riepilogo!$C$9="","INSERIRE NOME SOCIETÀ",C95&lt;&gt;"",Riepilogo!$C$9)</f>
        <v/>
      </c>
      <c r="C95" s="35"/>
      <c r="D95" s="38"/>
      <c r="E95" s="38"/>
      <c r="F95" s="29"/>
      <c r="G95" s="29"/>
      <c r="H95" s="29"/>
      <c r="I95" s="31"/>
      <c r="J95" s="33"/>
      <c r="K95" s="33"/>
      <c r="L95" s="30" t="str">
        <f>IF(D95="","",_xlfn.IFNA(INDEX(Dati!$M$3:$M$8,MATCH(D95,Dati!$N$3:$N$8,-1)),"ERR"))</f>
        <v/>
      </c>
      <c r="M95" s="36" t="str" cm="1">
        <f t="array" ref="M95">_xlfn.IFS(I95="","",I95="LIBERA COMPOSIZIONE","GKLB",I95="STILE","GKS")</f>
        <v/>
      </c>
      <c r="N95" s="95" t="str" cm="1">
        <f t="array" ref="N95">_xlfn.IFS(J95="","",J95="PALLONCINO","GTP",J95="COMBATTIMENTO LIBERO","GCL",J95="COMBATTIMENTO INDIVIDUALE","GCI")</f>
        <v/>
      </c>
      <c r="O95" s="37"/>
      <c r="P95" s="34" t="str">
        <f t="shared" si="4"/>
        <v/>
      </c>
      <c r="Q95" s="78" t="str" cm="1">
        <f t="array" aca="1" ref="Q95" ca="1">_xlfn.IFNA(_xlfn.IFS(C95="","",D95="","DATA DI NASCITA NON INSERITA",L95="ERR","CATEGORIA ERRATA",F95="","SESSO NON INSERITO",ISNA(VLOOKUP(F95,SESSO,1,FALSE)),"SESSO ERRATO",G95="","CINTURA NON INSERITA",ISNA(VLOOKUP(G95,CINTURE_GPG,1,FALSE)),"CINTURA ERRATA",AND(OR(J95="COMBATTIMENTO INDIVIDUALE",J95="COMBATTIMENTO LIBERO"),K95=""),"CATEGORIA DI PESO NON INSERITA",AND(I95="",J95=""),"NESSUNA GARA SELEZIONATA",AND(H95&lt;&gt;"",ISNA(VLOOKUP(H95,INDIRECT(CONCATENATE("PERCORSO_",L95)),0,FALSE))),"ERRORE GARA PERCORSO",AND(I95&lt;&gt;"",ISNA(VLOOKUP(I95,INDIRECT(CONCATENATE(L95,"_KATA")),0,FALSE))),"ERRORE GARA KATA",AND(J95&lt;&gt;"",ISNA(VLOOKUP(J95,INDIRECT(CONCATENATE(L95,"_KUMITE")),1,FALSE))),"ERRORE GARA KUMITE",AND(K95&lt;&gt;"",ISNA(VLOOKUP(K95,INDIRECT(CONCATENATE("PESI_",SUBSTITUTE(J95," ","_"),"_",F95)),1,FALSE))),"CATEGORIA PESO ERRATA"),"OK")</f>
        <v/>
      </c>
      <c r="R95" s="16">
        <f t="shared" si="5"/>
        <v>0</v>
      </c>
      <c r="S95" s="16">
        <f t="shared" ca="1" si="6"/>
        <v>0</v>
      </c>
    </row>
    <row r="96" spans="2:19" x14ac:dyDescent="0.25">
      <c r="B96" s="27" t="str" cm="1">
        <f t="array" ref="B96">_xlfn.IFS(C96="","",Riepilogo!$C$9="","INSERIRE NOME SOCIETÀ",C96&lt;&gt;"",Riepilogo!$C$9)</f>
        <v/>
      </c>
      <c r="C96" s="35"/>
      <c r="D96" s="38"/>
      <c r="E96" s="38"/>
      <c r="F96" s="29"/>
      <c r="G96" s="29"/>
      <c r="H96" s="29"/>
      <c r="I96" s="31"/>
      <c r="J96" s="33"/>
      <c r="K96" s="33"/>
      <c r="L96" s="30" t="str">
        <f>IF(D96="","",_xlfn.IFNA(INDEX(Dati!$M$3:$M$8,MATCH(D96,Dati!$N$3:$N$8,-1)),"ERR"))</f>
        <v/>
      </c>
      <c r="M96" s="36" t="str" cm="1">
        <f t="array" ref="M96">_xlfn.IFS(I96="","",I96="LIBERA COMPOSIZIONE","GKLB",I96="STILE","GKS")</f>
        <v/>
      </c>
      <c r="N96" s="95" t="str" cm="1">
        <f t="array" ref="N96">_xlfn.IFS(J96="","",J96="PALLONCINO","GTP",J96="COMBATTIMENTO LIBERO","GCL",J96="COMBATTIMENTO INDIVIDUALE","GCI")</f>
        <v/>
      </c>
      <c r="O96" s="37"/>
      <c r="P96" s="34" t="str">
        <f t="shared" si="4"/>
        <v/>
      </c>
      <c r="Q96" s="78" t="str" cm="1">
        <f t="array" aca="1" ref="Q96" ca="1">_xlfn.IFNA(_xlfn.IFS(C96="","",D96="","DATA DI NASCITA NON INSERITA",L96="ERR","CATEGORIA ERRATA",F96="","SESSO NON INSERITO",ISNA(VLOOKUP(F96,SESSO,1,FALSE)),"SESSO ERRATO",G96="","CINTURA NON INSERITA",ISNA(VLOOKUP(G96,CINTURE_GPG,1,FALSE)),"CINTURA ERRATA",AND(OR(J96="COMBATTIMENTO INDIVIDUALE",J96="COMBATTIMENTO LIBERO"),K96=""),"CATEGORIA DI PESO NON INSERITA",AND(I96="",J96=""),"NESSUNA GARA SELEZIONATA",AND(H96&lt;&gt;"",ISNA(VLOOKUP(H96,INDIRECT(CONCATENATE("PERCORSO_",L96)),0,FALSE))),"ERRORE GARA PERCORSO",AND(I96&lt;&gt;"",ISNA(VLOOKUP(I96,INDIRECT(CONCATENATE(L96,"_KATA")),0,FALSE))),"ERRORE GARA KATA",AND(J96&lt;&gt;"",ISNA(VLOOKUP(J96,INDIRECT(CONCATENATE(L96,"_KUMITE")),1,FALSE))),"ERRORE GARA KUMITE",AND(K96&lt;&gt;"",ISNA(VLOOKUP(K96,INDIRECT(CONCATENATE("PESI_",SUBSTITUTE(J96," ","_"),"_",F96)),1,FALSE))),"CATEGORIA PESO ERRATA"),"OK")</f>
        <v/>
      </c>
      <c r="R96" s="16">
        <f t="shared" si="5"/>
        <v>0</v>
      </c>
      <c r="S96" s="16">
        <f t="shared" ca="1" si="6"/>
        <v>0</v>
      </c>
    </row>
    <row r="97" spans="13:19" x14ac:dyDescent="0.25">
      <c r="M97" s="4"/>
      <c r="N97" s="7"/>
      <c r="S97" s="81"/>
    </row>
    <row r="98" spans="13:19" x14ac:dyDescent="0.25">
      <c r="M98" s="4"/>
      <c r="N98" s="7"/>
    </row>
    <row r="99" spans="13:19" x14ac:dyDescent="0.25">
      <c r="M99" s="4"/>
      <c r="N99" s="7"/>
    </row>
    <row r="100" spans="13:19" x14ac:dyDescent="0.25">
      <c r="M100" s="4"/>
      <c r="N100" s="7"/>
    </row>
    <row r="101" spans="13:19" x14ac:dyDescent="0.25">
      <c r="M101" s="4"/>
      <c r="N101" s="7"/>
    </row>
    <row r="102" spans="13:19" x14ac:dyDescent="0.25">
      <c r="M102" s="4"/>
      <c r="N102" s="7"/>
    </row>
    <row r="103" spans="13:19" x14ac:dyDescent="0.25">
      <c r="M103" s="4"/>
      <c r="N103" s="7"/>
    </row>
    <row r="104" spans="13:19" x14ac:dyDescent="0.25">
      <c r="M104" s="4"/>
      <c r="N104" s="7"/>
    </row>
    <row r="105" spans="13:19" x14ac:dyDescent="0.25">
      <c r="M105" s="4"/>
      <c r="N105" s="7"/>
    </row>
    <row r="106" spans="13:19" x14ac:dyDescent="0.25">
      <c r="M106" s="4"/>
      <c r="N106" s="7"/>
    </row>
    <row r="107" spans="13:19" x14ac:dyDescent="0.25">
      <c r="M107" s="4"/>
      <c r="N107" s="7"/>
    </row>
    <row r="108" spans="13:19" x14ac:dyDescent="0.25">
      <c r="M108" s="4"/>
      <c r="N108" s="7"/>
    </row>
    <row r="109" spans="13:19" x14ac:dyDescent="0.25">
      <c r="M109" s="4"/>
      <c r="N109" s="7"/>
    </row>
    <row r="110" spans="13:19" x14ac:dyDescent="0.25">
      <c r="M110" s="4"/>
      <c r="N110" s="7"/>
    </row>
    <row r="111" spans="13:19" x14ac:dyDescent="0.25">
      <c r="M111" s="4"/>
      <c r="N111" s="7"/>
    </row>
    <row r="112" spans="13:19" x14ac:dyDescent="0.25">
      <c r="M112" s="4"/>
      <c r="N112" s="7"/>
    </row>
    <row r="113" spans="13:14" x14ac:dyDescent="0.25">
      <c r="M113" s="4"/>
      <c r="N113" s="7"/>
    </row>
    <row r="114" spans="13:14" x14ac:dyDescent="0.25">
      <c r="M114" s="4"/>
      <c r="N114" s="7"/>
    </row>
    <row r="115" spans="13:14" x14ac:dyDescent="0.25">
      <c r="M115" s="4"/>
      <c r="N115" s="7"/>
    </row>
    <row r="116" spans="13:14" x14ac:dyDescent="0.25">
      <c r="M116" s="4"/>
      <c r="N116" s="7"/>
    </row>
    <row r="117" spans="13:14" x14ac:dyDescent="0.25">
      <c r="M117" s="4"/>
      <c r="N117" s="7"/>
    </row>
    <row r="118" spans="13:14" x14ac:dyDescent="0.25">
      <c r="M118" s="4"/>
      <c r="N118" s="7"/>
    </row>
    <row r="119" spans="13:14" x14ac:dyDescent="0.25">
      <c r="M119" s="4"/>
      <c r="N119" s="7"/>
    </row>
    <row r="120" spans="13:14" x14ac:dyDescent="0.25">
      <c r="M120" s="4"/>
      <c r="N120" s="7"/>
    </row>
    <row r="121" spans="13:14" x14ac:dyDescent="0.25">
      <c r="M121" s="4"/>
      <c r="N121" s="7"/>
    </row>
    <row r="122" spans="13:14" x14ac:dyDescent="0.25">
      <c r="M122" s="4"/>
      <c r="N122" s="7"/>
    </row>
    <row r="123" spans="13:14" x14ac:dyDescent="0.25">
      <c r="M123" s="4"/>
      <c r="N123" s="7"/>
    </row>
    <row r="124" spans="13:14" x14ac:dyDescent="0.25">
      <c r="M124" s="4"/>
      <c r="N124" s="7"/>
    </row>
    <row r="125" spans="13:14" x14ac:dyDescent="0.25">
      <c r="M125" s="4"/>
      <c r="N125" s="7"/>
    </row>
    <row r="126" spans="13:14" x14ac:dyDescent="0.25">
      <c r="M126" s="4"/>
      <c r="N126" s="7"/>
    </row>
    <row r="127" spans="13:14" x14ac:dyDescent="0.25">
      <c r="M127" s="4"/>
      <c r="N127" s="7"/>
    </row>
    <row r="128" spans="13:14" x14ac:dyDescent="0.25">
      <c r="M128" s="4"/>
      <c r="N128" s="7"/>
    </row>
    <row r="129" spans="13:14" x14ac:dyDescent="0.25">
      <c r="M129" s="4"/>
      <c r="N129" s="7"/>
    </row>
    <row r="130" spans="13:14" x14ac:dyDescent="0.25">
      <c r="M130" s="4"/>
      <c r="N130" s="7"/>
    </row>
    <row r="131" spans="13:14" x14ac:dyDescent="0.25">
      <c r="M131" s="4"/>
      <c r="N131" s="7"/>
    </row>
    <row r="132" spans="13:14" x14ac:dyDescent="0.25">
      <c r="M132" s="4"/>
      <c r="N132" s="7"/>
    </row>
    <row r="133" spans="13:14" x14ac:dyDescent="0.25">
      <c r="M133" s="4"/>
      <c r="N133" s="7"/>
    </row>
    <row r="134" spans="13:14" x14ac:dyDescent="0.25">
      <c r="M134" s="4"/>
      <c r="N134" s="7"/>
    </row>
    <row r="135" spans="13:14" x14ac:dyDescent="0.25">
      <c r="M135" s="4"/>
      <c r="N135" s="7"/>
    </row>
    <row r="136" spans="13:14" x14ac:dyDescent="0.25">
      <c r="M136" s="4"/>
      <c r="N136" s="7"/>
    </row>
    <row r="137" spans="13:14" x14ac:dyDescent="0.25">
      <c r="M137" s="4"/>
      <c r="N137" s="7"/>
    </row>
    <row r="138" spans="13:14" x14ac:dyDescent="0.25">
      <c r="M138" s="4"/>
      <c r="N138" s="7"/>
    </row>
    <row r="139" spans="13:14" x14ac:dyDescent="0.25">
      <c r="M139" s="4"/>
      <c r="N139" s="7"/>
    </row>
    <row r="140" spans="13:14" x14ac:dyDescent="0.25">
      <c r="M140" s="4"/>
      <c r="N140" s="7"/>
    </row>
    <row r="141" spans="13:14" x14ac:dyDescent="0.25">
      <c r="M141" s="4"/>
      <c r="N141" s="7"/>
    </row>
    <row r="142" spans="13:14" x14ac:dyDescent="0.25">
      <c r="M142" s="4"/>
      <c r="N142" s="7"/>
    </row>
    <row r="143" spans="13:14" x14ac:dyDescent="0.25">
      <c r="M143" s="4"/>
      <c r="N143" s="7"/>
    </row>
    <row r="144" spans="13:14" x14ac:dyDescent="0.25">
      <c r="M144" s="4"/>
      <c r="N144" s="7"/>
    </row>
    <row r="145" spans="13:14" x14ac:dyDescent="0.25">
      <c r="M145" s="4"/>
      <c r="N145" s="7"/>
    </row>
    <row r="146" spans="13:14" x14ac:dyDescent="0.25">
      <c r="M146" s="4"/>
      <c r="N146" s="7"/>
    </row>
    <row r="147" spans="13:14" x14ac:dyDescent="0.25">
      <c r="M147" s="4"/>
      <c r="N147" s="7"/>
    </row>
    <row r="148" spans="13:14" x14ac:dyDescent="0.25">
      <c r="M148" s="4"/>
      <c r="N148" s="7"/>
    </row>
    <row r="149" spans="13:14" x14ac:dyDescent="0.25">
      <c r="M149" s="4"/>
      <c r="N149" s="7"/>
    </row>
    <row r="150" spans="13:14" x14ac:dyDescent="0.25">
      <c r="M150" s="4"/>
      <c r="N150" s="7"/>
    </row>
    <row r="151" spans="13:14" x14ac:dyDescent="0.25">
      <c r="M151" s="4"/>
      <c r="N151" s="7"/>
    </row>
    <row r="152" spans="13:14" x14ac:dyDescent="0.25">
      <c r="M152" s="4"/>
      <c r="N152" s="7"/>
    </row>
    <row r="153" spans="13:14" x14ac:dyDescent="0.25">
      <c r="M153" s="4"/>
      <c r="N153" s="7"/>
    </row>
    <row r="154" spans="13:14" x14ac:dyDescent="0.25">
      <c r="M154" s="4"/>
      <c r="N154" s="7"/>
    </row>
    <row r="155" spans="13:14" x14ac:dyDescent="0.25">
      <c r="M155" s="4"/>
      <c r="N155" s="7"/>
    </row>
    <row r="156" spans="13:14" x14ac:dyDescent="0.25">
      <c r="M156" s="4"/>
      <c r="N156" s="7"/>
    </row>
    <row r="157" spans="13:14" x14ac:dyDescent="0.25">
      <c r="M157" s="4"/>
      <c r="N157" s="7"/>
    </row>
    <row r="158" spans="13:14" x14ac:dyDescent="0.25">
      <c r="M158" s="4"/>
      <c r="N158" s="7"/>
    </row>
    <row r="159" spans="13:14" x14ac:dyDescent="0.25">
      <c r="M159" s="4"/>
      <c r="N159" s="7"/>
    </row>
    <row r="160" spans="13:14" x14ac:dyDescent="0.25">
      <c r="M160" s="4"/>
      <c r="N160" s="7"/>
    </row>
    <row r="161" spans="13:14" x14ac:dyDescent="0.25">
      <c r="M161" s="4"/>
      <c r="N161" s="7"/>
    </row>
    <row r="162" spans="13:14" x14ac:dyDescent="0.25">
      <c r="M162" s="4"/>
      <c r="N162" s="7"/>
    </row>
    <row r="163" spans="13:14" x14ac:dyDescent="0.25">
      <c r="M163" s="4"/>
      <c r="N163" s="7"/>
    </row>
    <row r="164" spans="13:14" x14ac:dyDescent="0.25">
      <c r="M164" s="4"/>
      <c r="N164" s="7"/>
    </row>
    <row r="165" spans="13:14" x14ac:dyDescent="0.25">
      <c r="M165" s="4"/>
      <c r="N165" s="7"/>
    </row>
    <row r="166" spans="13:14" x14ac:dyDescent="0.25">
      <c r="M166" s="4"/>
      <c r="N166" s="7"/>
    </row>
    <row r="167" spans="13:14" x14ac:dyDescent="0.25">
      <c r="M167" s="4"/>
      <c r="N167" s="7"/>
    </row>
    <row r="168" spans="13:14" x14ac:dyDescent="0.25">
      <c r="M168" s="4"/>
      <c r="N168" s="7"/>
    </row>
    <row r="169" spans="13:14" x14ac:dyDescent="0.25">
      <c r="M169" s="4"/>
      <c r="N169" s="7"/>
    </row>
    <row r="170" spans="13:14" x14ac:dyDescent="0.25">
      <c r="M170" s="4"/>
      <c r="N170" s="7"/>
    </row>
    <row r="171" spans="13:14" x14ac:dyDescent="0.25">
      <c r="M171" s="4"/>
      <c r="N171" s="7"/>
    </row>
    <row r="172" spans="13:14" x14ac:dyDescent="0.25">
      <c r="M172" s="4"/>
      <c r="N172" s="7"/>
    </row>
    <row r="173" spans="13:14" x14ac:dyDescent="0.25">
      <c r="M173" s="4"/>
      <c r="N173" s="7"/>
    </row>
    <row r="174" spans="13:14" x14ac:dyDescent="0.25">
      <c r="M174" s="4"/>
      <c r="N174" s="7"/>
    </row>
    <row r="175" spans="13:14" x14ac:dyDescent="0.25">
      <c r="M175" s="4"/>
      <c r="N175" s="7"/>
    </row>
    <row r="176" spans="13:14" x14ac:dyDescent="0.25">
      <c r="M176" s="4"/>
      <c r="N176" s="7"/>
    </row>
    <row r="177" spans="13:14" x14ac:dyDescent="0.25">
      <c r="M177" s="4"/>
      <c r="N177" s="7"/>
    </row>
    <row r="178" spans="13:14" x14ac:dyDescent="0.25">
      <c r="M178" s="4"/>
      <c r="N178" s="7"/>
    </row>
    <row r="179" spans="13:14" x14ac:dyDescent="0.25">
      <c r="M179" s="4"/>
      <c r="N179" s="7"/>
    </row>
    <row r="180" spans="13:14" x14ac:dyDescent="0.25">
      <c r="M180" s="4"/>
      <c r="N180" s="7"/>
    </row>
    <row r="181" spans="13:14" x14ac:dyDescent="0.25">
      <c r="M181" s="4"/>
      <c r="N181" s="7"/>
    </row>
    <row r="182" spans="13:14" x14ac:dyDescent="0.25">
      <c r="M182" s="4"/>
      <c r="N182" s="7"/>
    </row>
    <row r="183" spans="13:14" x14ac:dyDescent="0.25">
      <c r="M183" s="4"/>
      <c r="N183" s="7"/>
    </row>
    <row r="184" spans="13:14" x14ac:dyDescent="0.25">
      <c r="M184" s="4"/>
      <c r="N184" s="7"/>
    </row>
    <row r="185" spans="13:14" x14ac:dyDescent="0.25">
      <c r="M185" s="4"/>
      <c r="N185" s="7"/>
    </row>
    <row r="186" spans="13:14" x14ac:dyDescent="0.25">
      <c r="M186" s="4"/>
      <c r="N186" s="7"/>
    </row>
    <row r="187" spans="13:14" x14ac:dyDescent="0.25">
      <c r="M187" s="4"/>
      <c r="N187" s="7"/>
    </row>
    <row r="188" spans="13:14" x14ac:dyDescent="0.25">
      <c r="M188" s="4"/>
      <c r="N188" s="7"/>
    </row>
    <row r="189" spans="13:14" x14ac:dyDescent="0.25">
      <c r="M189" s="4"/>
      <c r="N189" s="7"/>
    </row>
    <row r="190" spans="13:14" x14ac:dyDescent="0.25">
      <c r="M190" s="4"/>
      <c r="N190" s="7"/>
    </row>
    <row r="191" spans="13:14" x14ac:dyDescent="0.25">
      <c r="M191" s="4"/>
      <c r="N191" s="7"/>
    </row>
    <row r="192" spans="13:14" x14ac:dyDescent="0.25">
      <c r="M192" s="4"/>
      <c r="N192" s="7"/>
    </row>
    <row r="193" spans="13:14" x14ac:dyDescent="0.25">
      <c r="M193" s="4"/>
      <c r="N193" s="7"/>
    </row>
    <row r="194" spans="13:14" x14ac:dyDescent="0.25">
      <c r="M194" s="4"/>
      <c r="N194" s="7"/>
    </row>
    <row r="195" spans="13:14" x14ac:dyDescent="0.25">
      <c r="M195" s="4"/>
      <c r="N195" s="7"/>
    </row>
    <row r="196" spans="13:14" x14ac:dyDescent="0.25">
      <c r="M196" s="4"/>
      <c r="N196" s="7"/>
    </row>
    <row r="197" spans="13:14" x14ac:dyDescent="0.25">
      <c r="M197" s="4"/>
      <c r="N197" s="7"/>
    </row>
    <row r="198" spans="13:14" x14ac:dyDescent="0.25">
      <c r="M198" s="4"/>
      <c r="N198" s="7"/>
    </row>
    <row r="199" spans="13:14" x14ac:dyDescent="0.25">
      <c r="M199" s="4"/>
      <c r="N199" s="7"/>
    </row>
    <row r="200" spans="13:14" x14ac:dyDescent="0.25">
      <c r="M200" s="4"/>
      <c r="N200" s="7"/>
    </row>
    <row r="201" spans="13:14" x14ac:dyDescent="0.25">
      <c r="M201" s="4"/>
      <c r="N201" s="7"/>
    </row>
    <row r="202" spans="13:14" x14ac:dyDescent="0.25">
      <c r="M202" s="4"/>
      <c r="N202" s="7"/>
    </row>
    <row r="203" spans="13:14" x14ac:dyDescent="0.25">
      <c r="M203" s="4"/>
      <c r="N203" s="7"/>
    </row>
    <row r="204" spans="13:14" x14ac:dyDescent="0.25">
      <c r="M204" s="4"/>
      <c r="N204" s="7"/>
    </row>
    <row r="205" spans="13:14" x14ac:dyDescent="0.25">
      <c r="M205" s="4"/>
      <c r="N205" s="7"/>
    </row>
    <row r="206" spans="13:14" x14ac:dyDescent="0.25">
      <c r="M206" s="4"/>
      <c r="N206" s="7"/>
    </row>
    <row r="207" spans="13:14" x14ac:dyDescent="0.25">
      <c r="M207" s="4"/>
      <c r="N207" s="7"/>
    </row>
    <row r="208" spans="13:14" x14ac:dyDescent="0.25">
      <c r="M208" s="4"/>
      <c r="N208" s="7"/>
    </row>
    <row r="209" spans="13:14" x14ac:dyDescent="0.25">
      <c r="M209" s="4"/>
      <c r="N209" s="7"/>
    </row>
    <row r="210" spans="13:14" x14ac:dyDescent="0.25">
      <c r="M210" s="4"/>
      <c r="N210" s="7"/>
    </row>
    <row r="211" spans="13:14" x14ac:dyDescent="0.25">
      <c r="M211" s="4"/>
      <c r="N211" s="7"/>
    </row>
    <row r="212" spans="13:14" x14ac:dyDescent="0.25">
      <c r="M212" s="4"/>
      <c r="N212" s="7"/>
    </row>
    <row r="213" spans="13:14" x14ac:dyDescent="0.25">
      <c r="M213" s="4"/>
      <c r="N213" s="7"/>
    </row>
    <row r="214" spans="13:14" x14ac:dyDescent="0.25">
      <c r="M214" s="4"/>
      <c r="N214" s="7"/>
    </row>
    <row r="215" spans="13:14" x14ac:dyDescent="0.25">
      <c r="M215" s="4"/>
      <c r="N215" s="7"/>
    </row>
    <row r="216" spans="13:14" x14ac:dyDescent="0.25">
      <c r="M216" s="4"/>
      <c r="N216" s="7"/>
    </row>
    <row r="217" spans="13:14" x14ac:dyDescent="0.25">
      <c r="M217" s="4"/>
      <c r="N217" s="7"/>
    </row>
    <row r="218" spans="13:14" x14ac:dyDescent="0.25">
      <c r="M218" s="4"/>
      <c r="N218" s="7"/>
    </row>
    <row r="219" spans="13:14" x14ac:dyDescent="0.25">
      <c r="M219" s="4"/>
      <c r="N219" s="7"/>
    </row>
    <row r="220" spans="13:14" x14ac:dyDescent="0.25">
      <c r="M220" s="4"/>
      <c r="N220" s="7"/>
    </row>
    <row r="221" spans="13:14" x14ac:dyDescent="0.25">
      <c r="M221" s="4"/>
      <c r="N221" s="7"/>
    </row>
    <row r="222" spans="13:14" x14ac:dyDescent="0.25">
      <c r="M222" s="4"/>
      <c r="N222" s="7"/>
    </row>
    <row r="223" spans="13:14" x14ac:dyDescent="0.25">
      <c r="M223" s="4"/>
      <c r="N223" s="7"/>
    </row>
    <row r="224" spans="13:14" x14ac:dyDescent="0.25">
      <c r="M224" s="4"/>
      <c r="N224" s="7"/>
    </row>
    <row r="225" spans="13:14" x14ac:dyDescent="0.25">
      <c r="M225" s="4"/>
      <c r="N225" s="7"/>
    </row>
    <row r="226" spans="13:14" x14ac:dyDescent="0.25">
      <c r="M226" s="4"/>
      <c r="N226" s="7"/>
    </row>
    <row r="227" spans="13:14" x14ac:dyDescent="0.25">
      <c r="M227" s="4"/>
      <c r="N227" s="7"/>
    </row>
    <row r="228" spans="13:14" x14ac:dyDescent="0.25">
      <c r="M228" s="4"/>
      <c r="N228" s="7"/>
    </row>
    <row r="229" spans="13:14" x14ac:dyDescent="0.25">
      <c r="M229" s="4"/>
      <c r="N229" s="7"/>
    </row>
    <row r="230" spans="13:14" x14ac:dyDescent="0.25">
      <c r="M230" s="4"/>
      <c r="N230" s="7"/>
    </row>
    <row r="231" spans="13:14" x14ac:dyDescent="0.25">
      <c r="M231" s="4"/>
      <c r="N231" s="7"/>
    </row>
    <row r="232" spans="13:14" x14ac:dyDescent="0.25">
      <c r="M232" s="4"/>
      <c r="N232" s="7"/>
    </row>
    <row r="233" spans="13:14" x14ac:dyDescent="0.25">
      <c r="M233" s="4"/>
      <c r="N233" s="7"/>
    </row>
    <row r="234" spans="13:14" x14ac:dyDescent="0.25">
      <c r="M234" s="4"/>
      <c r="N234" s="7"/>
    </row>
    <row r="235" spans="13:14" x14ac:dyDescent="0.25">
      <c r="M235" s="4"/>
      <c r="N235" s="7"/>
    </row>
    <row r="236" spans="13:14" x14ac:dyDescent="0.25">
      <c r="M236" s="4"/>
      <c r="N236" s="7"/>
    </row>
    <row r="237" spans="13:14" x14ac:dyDescent="0.25">
      <c r="M237" s="4"/>
      <c r="N237" s="7"/>
    </row>
    <row r="238" spans="13:14" x14ac:dyDescent="0.25">
      <c r="M238" s="4"/>
      <c r="N238" s="7"/>
    </row>
    <row r="239" spans="13:14" x14ac:dyDescent="0.25">
      <c r="M239" s="4"/>
      <c r="N239" s="7"/>
    </row>
    <row r="240" spans="13:14" x14ac:dyDescent="0.25">
      <c r="M240" s="4"/>
      <c r="N240" s="7"/>
    </row>
    <row r="241" spans="13:14" x14ac:dyDescent="0.25">
      <c r="M241" s="4"/>
      <c r="N241" s="7"/>
    </row>
    <row r="242" spans="13:14" x14ac:dyDescent="0.25">
      <c r="M242" s="4"/>
      <c r="N242" s="7"/>
    </row>
    <row r="243" spans="13:14" x14ac:dyDescent="0.25">
      <c r="M243" s="4"/>
      <c r="N243" s="7"/>
    </row>
    <row r="244" spans="13:14" x14ac:dyDescent="0.25">
      <c r="M244" s="4"/>
      <c r="N244" s="7"/>
    </row>
    <row r="245" spans="13:14" x14ac:dyDescent="0.25">
      <c r="M245" s="4"/>
      <c r="N245" s="7"/>
    </row>
    <row r="246" spans="13:14" x14ac:dyDescent="0.25">
      <c r="M246" s="4"/>
      <c r="N246" s="7"/>
    </row>
    <row r="247" spans="13:14" x14ac:dyDescent="0.25">
      <c r="M247" s="4"/>
      <c r="N247" s="7"/>
    </row>
    <row r="248" spans="13:14" x14ac:dyDescent="0.25">
      <c r="M248" s="4"/>
      <c r="N248" s="7"/>
    </row>
    <row r="249" spans="13:14" x14ac:dyDescent="0.25">
      <c r="M249" s="4"/>
      <c r="N249" s="7"/>
    </row>
    <row r="250" spans="13:14" x14ac:dyDescent="0.25">
      <c r="M250" s="4"/>
      <c r="N250" s="7"/>
    </row>
    <row r="251" spans="13:14" x14ac:dyDescent="0.25">
      <c r="M251" s="4"/>
      <c r="N251" s="7"/>
    </row>
    <row r="252" spans="13:14" x14ac:dyDescent="0.25">
      <c r="M252" s="4"/>
      <c r="N252" s="7"/>
    </row>
    <row r="253" spans="13:14" x14ac:dyDescent="0.25">
      <c r="M253" s="4"/>
      <c r="N253" s="7"/>
    </row>
    <row r="254" spans="13:14" x14ac:dyDescent="0.25">
      <c r="M254" s="4"/>
      <c r="N254" s="7"/>
    </row>
    <row r="255" spans="13:14" x14ac:dyDescent="0.25">
      <c r="M255" s="4"/>
      <c r="N255" s="7"/>
    </row>
    <row r="256" spans="13:14" x14ac:dyDescent="0.25">
      <c r="M256" s="4"/>
      <c r="N256" s="7"/>
    </row>
    <row r="257" spans="13:14" x14ac:dyDescent="0.25">
      <c r="M257" s="4"/>
      <c r="N257" s="7"/>
    </row>
    <row r="258" spans="13:14" x14ac:dyDescent="0.25">
      <c r="M258" s="4"/>
      <c r="N258" s="7"/>
    </row>
    <row r="259" spans="13:14" x14ac:dyDescent="0.25">
      <c r="M259" s="4"/>
      <c r="N259" s="7"/>
    </row>
    <row r="260" spans="13:14" x14ac:dyDescent="0.25">
      <c r="M260" s="4"/>
      <c r="N260" s="7"/>
    </row>
    <row r="261" spans="13:14" x14ac:dyDescent="0.25">
      <c r="M261" s="4"/>
      <c r="N261" s="7"/>
    </row>
    <row r="262" spans="13:14" x14ac:dyDescent="0.25">
      <c r="M262" s="4"/>
      <c r="N262" s="7"/>
    </row>
    <row r="263" spans="13:14" x14ac:dyDescent="0.25">
      <c r="M263" s="4"/>
      <c r="N263" s="7"/>
    </row>
    <row r="264" spans="13:14" x14ac:dyDescent="0.25">
      <c r="M264" s="4"/>
      <c r="N264" s="7"/>
    </row>
    <row r="265" spans="13:14" x14ac:dyDescent="0.25">
      <c r="M265" s="4"/>
      <c r="N265" s="7"/>
    </row>
    <row r="266" spans="13:14" x14ac:dyDescent="0.25">
      <c r="M266" s="4"/>
      <c r="N266" s="7"/>
    </row>
    <row r="267" spans="13:14" x14ac:dyDescent="0.25">
      <c r="M267" s="4"/>
      <c r="N267" s="7"/>
    </row>
    <row r="268" spans="13:14" x14ac:dyDescent="0.25">
      <c r="M268" s="4"/>
      <c r="N268" s="7"/>
    </row>
    <row r="269" spans="13:14" x14ac:dyDescent="0.25">
      <c r="M269" s="4"/>
      <c r="N269" s="7"/>
    </row>
    <row r="270" spans="13:14" x14ac:dyDescent="0.25">
      <c r="M270" s="4"/>
      <c r="N270" s="7"/>
    </row>
    <row r="271" spans="13:14" x14ac:dyDescent="0.25">
      <c r="M271" s="4"/>
      <c r="N271" s="7"/>
    </row>
    <row r="272" spans="13:14" x14ac:dyDescent="0.25">
      <c r="M272" s="4"/>
      <c r="N272" s="7"/>
    </row>
    <row r="273" spans="13:14" x14ac:dyDescent="0.25">
      <c r="M273" s="4"/>
      <c r="N273" s="7"/>
    </row>
    <row r="274" spans="13:14" x14ac:dyDescent="0.25">
      <c r="M274" s="4"/>
      <c r="N274" s="7"/>
    </row>
    <row r="275" spans="13:14" x14ac:dyDescent="0.25">
      <c r="M275" s="4"/>
      <c r="N275" s="7"/>
    </row>
    <row r="276" spans="13:14" x14ac:dyDescent="0.25">
      <c r="M276" s="4"/>
      <c r="N276" s="7"/>
    </row>
    <row r="277" spans="13:14" x14ac:dyDescent="0.25">
      <c r="M277" s="4"/>
      <c r="N277" s="7"/>
    </row>
    <row r="278" spans="13:14" x14ac:dyDescent="0.25">
      <c r="M278" s="4"/>
      <c r="N278" s="7"/>
    </row>
    <row r="279" spans="13:14" x14ac:dyDescent="0.25">
      <c r="M279" s="4"/>
      <c r="N279" s="7"/>
    </row>
    <row r="280" spans="13:14" x14ac:dyDescent="0.25">
      <c r="M280" s="4"/>
      <c r="N280" s="7"/>
    </row>
    <row r="281" spans="13:14" x14ac:dyDescent="0.25">
      <c r="M281" s="4"/>
      <c r="N281" s="7"/>
    </row>
    <row r="282" spans="13:14" x14ac:dyDescent="0.25">
      <c r="M282" s="4"/>
      <c r="N282" s="7"/>
    </row>
    <row r="283" spans="13:14" x14ac:dyDescent="0.25">
      <c r="M283" s="4"/>
      <c r="N283" s="7"/>
    </row>
    <row r="284" spans="13:14" x14ac:dyDescent="0.25">
      <c r="M284" s="4"/>
      <c r="N284" s="7"/>
    </row>
    <row r="285" spans="13:14" x14ac:dyDescent="0.25">
      <c r="M285" s="4"/>
      <c r="N285" s="7"/>
    </row>
    <row r="286" spans="13:14" x14ac:dyDescent="0.25">
      <c r="M286" s="4"/>
      <c r="N286" s="7"/>
    </row>
    <row r="287" spans="13:14" x14ac:dyDescent="0.25">
      <c r="M287" s="4"/>
      <c r="N287" s="7"/>
    </row>
    <row r="288" spans="13:14" x14ac:dyDescent="0.25">
      <c r="M288" s="4"/>
      <c r="N288" s="7"/>
    </row>
    <row r="289" spans="13:14" x14ac:dyDescent="0.25">
      <c r="M289" s="4"/>
      <c r="N289" s="7"/>
    </row>
    <row r="290" spans="13:14" x14ac:dyDescent="0.25">
      <c r="M290" s="4"/>
      <c r="N290" s="7"/>
    </row>
    <row r="291" spans="13:14" x14ac:dyDescent="0.25">
      <c r="M291" s="4"/>
      <c r="N291" s="7"/>
    </row>
    <row r="292" spans="13:14" x14ac:dyDescent="0.25">
      <c r="M292" s="4"/>
      <c r="N292" s="7"/>
    </row>
    <row r="293" spans="13:14" x14ac:dyDescent="0.25">
      <c r="M293" s="4"/>
      <c r="N293" s="7"/>
    </row>
    <row r="294" spans="13:14" x14ac:dyDescent="0.25">
      <c r="M294" s="4"/>
      <c r="N294" s="7"/>
    </row>
    <row r="295" spans="13:14" x14ac:dyDescent="0.25">
      <c r="M295" s="4"/>
      <c r="N295" s="7"/>
    </row>
    <row r="296" spans="13:14" x14ac:dyDescent="0.25">
      <c r="M296" s="4"/>
      <c r="N296" s="7"/>
    </row>
    <row r="297" spans="13:14" x14ac:dyDescent="0.25">
      <c r="M297" s="4"/>
      <c r="N297" s="7"/>
    </row>
    <row r="298" spans="13:14" x14ac:dyDescent="0.25">
      <c r="M298" s="4"/>
      <c r="N298" s="7"/>
    </row>
    <row r="299" spans="13:14" x14ac:dyDescent="0.25">
      <c r="M299" s="4"/>
      <c r="N299" s="7"/>
    </row>
    <row r="300" spans="13:14" x14ac:dyDescent="0.25">
      <c r="M300" s="4"/>
      <c r="N300" s="7"/>
    </row>
    <row r="301" spans="13:14" x14ac:dyDescent="0.25">
      <c r="M301" s="4"/>
      <c r="N301" s="7"/>
    </row>
    <row r="302" spans="13:14" x14ac:dyDescent="0.25">
      <c r="M302" s="4"/>
      <c r="N302" s="7"/>
    </row>
    <row r="303" spans="13:14" x14ac:dyDescent="0.25">
      <c r="M303" s="4"/>
      <c r="N303" s="7"/>
    </row>
    <row r="304" spans="13:14" x14ac:dyDescent="0.25">
      <c r="M304" s="4"/>
      <c r="N304" s="7"/>
    </row>
    <row r="305" spans="13:14" x14ac:dyDescent="0.25">
      <c r="M305" s="4"/>
      <c r="N305" s="7"/>
    </row>
    <row r="306" spans="13:14" x14ac:dyDescent="0.25">
      <c r="M306" s="4"/>
      <c r="N306" s="7"/>
    </row>
    <row r="307" spans="13:14" x14ac:dyDescent="0.25">
      <c r="M307" s="4"/>
      <c r="N307" s="7"/>
    </row>
    <row r="308" spans="13:14" x14ac:dyDescent="0.25">
      <c r="M308" s="4"/>
      <c r="N308" s="7"/>
    </row>
    <row r="309" spans="13:14" x14ac:dyDescent="0.25">
      <c r="M309" s="4"/>
      <c r="N309" s="7"/>
    </row>
    <row r="310" spans="13:14" x14ac:dyDescent="0.25">
      <c r="M310" s="4"/>
      <c r="N310" s="7"/>
    </row>
    <row r="311" spans="13:14" x14ac:dyDescent="0.25">
      <c r="M311" s="4"/>
      <c r="N311" s="7"/>
    </row>
    <row r="312" spans="13:14" x14ac:dyDescent="0.25">
      <c r="M312" s="4"/>
      <c r="N312" s="7"/>
    </row>
    <row r="313" spans="13:14" x14ac:dyDescent="0.25">
      <c r="M313" s="4"/>
      <c r="N313" s="7"/>
    </row>
    <row r="314" spans="13:14" x14ac:dyDescent="0.25">
      <c r="M314" s="4"/>
      <c r="N314" s="7"/>
    </row>
    <row r="315" spans="13:14" x14ac:dyDescent="0.25">
      <c r="M315" s="4"/>
      <c r="N315" s="7"/>
    </row>
    <row r="316" spans="13:14" x14ac:dyDescent="0.25">
      <c r="M316" s="4"/>
      <c r="N316" s="7"/>
    </row>
    <row r="317" spans="13:14" x14ac:dyDescent="0.25">
      <c r="M317" s="4"/>
      <c r="N317" s="7"/>
    </row>
    <row r="318" spans="13:14" x14ac:dyDescent="0.25">
      <c r="M318" s="4"/>
      <c r="N318" s="7"/>
    </row>
    <row r="319" spans="13:14" x14ac:dyDescent="0.25">
      <c r="M319" s="4"/>
      <c r="N319" s="7"/>
    </row>
    <row r="320" spans="13:14" x14ac:dyDescent="0.25">
      <c r="M320" s="4"/>
      <c r="N320" s="7"/>
    </row>
    <row r="321" spans="13:14" x14ac:dyDescent="0.25">
      <c r="M321" s="4"/>
      <c r="N321" s="7"/>
    </row>
    <row r="322" spans="13:14" x14ac:dyDescent="0.25">
      <c r="M322" s="4"/>
      <c r="N322" s="7"/>
    </row>
    <row r="323" spans="13:14" x14ac:dyDescent="0.25">
      <c r="M323" s="4"/>
      <c r="N323" s="7"/>
    </row>
    <row r="324" spans="13:14" x14ac:dyDescent="0.25">
      <c r="M324" s="4"/>
      <c r="N324" s="7"/>
    </row>
    <row r="325" spans="13:14" x14ac:dyDescent="0.25">
      <c r="M325" s="4"/>
      <c r="N325" s="7"/>
    </row>
    <row r="326" spans="13:14" x14ac:dyDescent="0.25">
      <c r="M326" s="4"/>
      <c r="N326" s="7"/>
    </row>
    <row r="327" spans="13:14" x14ac:dyDescent="0.25">
      <c r="M327" s="4"/>
      <c r="N327" s="7"/>
    </row>
    <row r="328" spans="13:14" x14ac:dyDescent="0.25">
      <c r="M328" s="4"/>
      <c r="N328" s="7"/>
    </row>
    <row r="329" spans="13:14" x14ac:dyDescent="0.25">
      <c r="M329" s="4"/>
      <c r="N329" s="7"/>
    </row>
    <row r="330" spans="13:14" x14ac:dyDescent="0.25">
      <c r="M330" s="4"/>
      <c r="N330" s="7"/>
    </row>
    <row r="331" spans="13:14" x14ac:dyDescent="0.25">
      <c r="M331" s="4"/>
      <c r="N331" s="7"/>
    </row>
    <row r="332" spans="13:14" x14ac:dyDescent="0.25">
      <c r="M332" s="4"/>
      <c r="N332" s="7"/>
    </row>
    <row r="333" spans="13:14" x14ac:dyDescent="0.25">
      <c r="M333" s="4"/>
      <c r="N333" s="7"/>
    </row>
    <row r="334" spans="13:14" x14ac:dyDescent="0.25">
      <c r="M334" s="4"/>
      <c r="N334" s="7"/>
    </row>
    <row r="335" spans="13:14" x14ac:dyDescent="0.25">
      <c r="M335" s="4"/>
      <c r="N335" s="7"/>
    </row>
    <row r="336" spans="13:14" x14ac:dyDescent="0.25">
      <c r="M336" s="4"/>
      <c r="N336" s="7"/>
    </row>
    <row r="337" spans="13:14" x14ac:dyDescent="0.25">
      <c r="M337" s="4"/>
      <c r="N337" s="7"/>
    </row>
    <row r="338" spans="13:14" x14ac:dyDescent="0.25">
      <c r="M338" s="4"/>
      <c r="N338" s="7"/>
    </row>
    <row r="339" spans="13:14" x14ac:dyDescent="0.25">
      <c r="M339" s="4"/>
      <c r="N339" s="7"/>
    </row>
    <row r="340" spans="13:14" x14ac:dyDescent="0.25">
      <c r="M340" s="4"/>
      <c r="N340" s="7"/>
    </row>
    <row r="341" spans="13:14" x14ac:dyDescent="0.25">
      <c r="M341" s="4"/>
      <c r="N341" s="7"/>
    </row>
    <row r="342" spans="13:14" x14ac:dyDescent="0.25">
      <c r="M342" s="4"/>
      <c r="N342" s="7"/>
    </row>
    <row r="343" spans="13:14" x14ac:dyDescent="0.25">
      <c r="M343" s="4"/>
      <c r="N343" s="7"/>
    </row>
    <row r="344" spans="13:14" x14ac:dyDescent="0.25">
      <c r="M344" s="4"/>
      <c r="N344" s="7"/>
    </row>
    <row r="345" spans="13:14" x14ac:dyDescent="0.25">
      <c r="M345" s="4"/>
      <c r="N345" s="7"/>
    </row>
    <row r="346" spans="13:14" x14ac:dyDescent="0.25">
      <c r="M346" s="4"/>
      <c r="N346" s="7"/>
    </row>
    <row r="347" spans="13:14" x14ac:dyDescent="0.25">
      <c r="M347" s="4"/>
      <c r="N347" s="7"/>
    </row>
    <row r="348" spans="13:14" x14ac:dyDescent="0.25">
      <c r="M348" s="4"/>
      <c r="N348" s="7"/>
    </row>
    <row r="349" spans="13:14" x14ac:dyDescent="0.25">
      <c r="M349" s="4"/>
      <c r="N349" s="7"/>
    </row>
    <row r="350" spans="13:14" x14ac:dyDescent="0.25">
      <c r="M350" s="4"/>
      <c r="N350" s="7"/>
    </row>
    <row r="351" spans="13:14" x14ac:dyDescent="0.25">
      <c r="M351" s="4"/>
      <c r="N351" s="7"/>
    </row>
    <row r="352" spans="13:14" x14ac:dyDescent="0.25">
      <c r="M352" s="4"/>
      <c r="N352" s="7"/>
    </row>
    <row r="353" spans="13:14" x14ac:dyDescent="0.25">
      <c r="M353" s="4"/>
      <c r="N353" s="7"/>
    </row>
    <row r="354" spans="13:14" x14ac:dyDescent="0.25">
      <c r="M354" s="4"/>
      <c r="N354" s="7"/>
    </row>
    <row r="355" spans="13:14" x14ac:dyDescent="0.25">
      <c r="M355" s="4"/>
      <c r="N355" s="7"/>
    </row>
    <row r="356" spans="13:14" x14ac:dyDescent="0.25">
      <c r="M356" s="4"/>
      <c r="N356" s="7"/>
    </row>
    <row r="357" spans="13:14" x14ac:dyDescent="0.25">
      <c r="M357" s="4"/>
      <c r="N357" s="7"/>
    </row>
    <row r="358" spans="13:14" x14ac:dyDescent="0.25">
      <c r="M358" s="4"/>
      <c r="N358" s="7"/>
    </row>
    <row r="359" spans="13:14" x14ac:dyDescent="0.25">
      <c r="M359" s="4"/>
      <c r="N359" s="7"/>
    </row>
    <row r="360" spans="13:14" x14ac:dyDescent="0.25">
      <c r="M360" s="4"/>
      <c r="N360" s="7"/>
    </row>
    <row r="361" spans="13:14" x14ac:dyDescent="0.25">
      <c r="M361" s="4"/>
      <c r="N361" s="7"/>
    </row>
    <row r="362" spans="13:14" x14ac:dyDescent="0.25">
      <c r="M362" s="4"/>
      <c r="N362" s="7"/>
    </row>
    <row r="363" spans="13:14" x14ac:dyDescent="0.25">
      <c r="M363" s="4"/>
      <c r="N363" s="7"/>
    </row>
    <row r="364" spans="13:14" x14ac:dyDescent="0.25">
      <c r="M364" s="4"/>
      <c r="N364" s="7"/>
    </row>
    <row r="365" spans="13:14" x14ac:dyDescent="0.25">
      <c r="M365" s="4"/>
      <c r="N365" s="7"/>
    </row>
    <row r="366" spans="13:14" x14ac:dyDescent="0.25">
      <c r="M366" s="4"/>
      <c r="N366" s="7"/>
    </row>
    <row r="367" spans="13:14" x14ac:dyDescent="0.25">
      <c r="M367" s="4"/>
      <c r="N367" s="7"/>
    </row>
    <row r="368" spans="13:14" x14ac:dyDescent="0.25">
      <c r="M368" s="4"/>
      <c r="N368" s="7"/>
    </row>
    <row r="369" spans="13:14" x14ac:dyDescent="0.25">
      <c r="M369" s="4"/>
      <c r="N369" s="7"/>
    </row>
    <row r="370" spans="13:14" x14ac:dyDescent="0.25">
      <c r="M370" s="4"/>
      <c r="N370" s="7"/>
    </row>
    <row r="371" spans="13:14" x14ac:dyDescent="0.25">
      <c r="M371" s="4"/>
      <c r="N371" s="7"/>
    </row>
    <row r="372" spans="13:14" x14ac:dyDescent="0.25">
      <c r="M372" s="4"/>
      <c r="N372" s="7"/>
    </row>
    <row r="373" spans="13:14" x14ac:dyDescent="0.25">
      <c r="M373" s="4"/>
      <c r="N373" s="7"/>
    </row>
    <row r="374" spans="13:14" x14ac:dyDescent="0.25">
      <c r="M374" s="4"/>
      <c r="N374" s="7"/>
    </row>
    <row r="375" spans="13:14" x14ac:dyDescent="0.25">
      <c r="M375" s="4"/>
      <c r="N375" s="7"/>
    </row>
    <row r="376" spans="13:14" x14ac:dyDescent="0.25">
      <c r="M376" s="4"/>
      <c r="N376" s="7"/>
    </row>
    <row r="377" spans="13:14" x14ac:dyDescent="0.25">
      <c r="M377" s="4"/>
      <c r="N377" s="7"/>
    </row>
    <row r="378" spans="13:14" x14ac:dyDescent="0.25">
      <c r="M378" s="4"/>
      <c r="N378" s="7"/>
    </row>
    <row r="379" spans="13:14" x14ac:dyDescent="0.25">
      <c r="M379" s="4"/>
      <c r="N379" s="7"/>
    </row>
    <row r="380" spans="13:14" x14ac:dyDescent="0.25">
      <c r="M380" s="4"/>
      <c r="N380" s="7"/>
    </row>
    <row r="381" spans="13:14" x14ac:dyDescent="0.25">
      <c r="M381" s="4"/>
      <c r="N381" s="7"/>
    </row>
    <row r="382" spans="13:14" x14ac:dyDescent="0.25">
      <c r="M382" s="4"/>
      <c r="N382" s="7"/>
    </row>
    <row r="383" spans="13:14" x14ac:dyDescent="0.25">
      <c r="M383" s="4"/>
      <c r="N383" s="7"/>
    </row>
    <row r="384" spans="13:14" x14ac:dyDescent="0.25">
      <c r="M384" s="4"/>
      <c r="N384" s="7"/>
    </row>
    <row r="385" spans="13:14" x14ac:dyDescent="0.25">
      <c r="M385" s="4"/>
      <c r="N385" s="7"/>
    </row>
    <row r="386" spans="13:14" x14ac:dyDescent="0.25">
      <c r="M386" s="4"/>
      <c r="N386" s="7"/>
    </row>
    <row r="387" spans="13:14" x14ac:dyDescent="0.25">
      <c r="M387" s="4"/>
      <c r="N387" s="7"/>
    </row>
    <row r="388" spans="13:14" x14ac:dyDescent="0.25">
      <c r="M388" s="4"/>
      <c r="N388" s="7"/>
    </row>
    <row r="389" spans="13:14" x14ac:dyDescent="0.25">
      <c r="M389" s="4"/>
      <c r="N389" s="7"/>
    </row>
    <row r="390" spans="13:14" x14ac:dyDescent="0.25">
      <c r="M390" s="4"/>
      <c r="N390" s="7"/>
    </row>
    <row r="391" spans="13:14" x14ac:dyDescent="0.25">
      <c r="M391" s="4"/>
      <c r="N391" s="7"/>
    </row>
    <row r="392" spans="13:14" x14ac:dyDescent="0.25">
      <c r="M392" s="4"/>
      <c r="N392" s="7"/>
    </row>
    <row r="393" spans="13:14" x14ac:dyDescent="0.25">
      <c r="M393" s="4"/>
      <c r="N393" s="7"/>
    </row>
    <row r="394" spans="13:14" x14ac:dyDescent="0.25">
      <c r="M394" s="4"/>
      <c r="N394" s="7"/>
    </row>
    <row r="395" spans="13:14" x14ac:dyDescent="0.25">
      <c r="M395" s="4"/>
      <c r="N395" s="7"/>
    </row>
    <row r="396" spans="13:14" x14ac:dyDescent="0.25">
      <c r="M396" s="4"/>
      <c r="N396" s="7"/>
    </row>
    <row r="397" spans="13:14" x14ac:dyDescent="0.25">
      <c r="M397" s="4"/>
      <c r="N397" s="7"/>
    </row>
    <row r="398" spans="13:14" x14ac:dyDescent="0.25">
      <c r="M398" s="4"/>
      <c r="N398" s="7"/>
    </row>
    <row r="399" spans="13:14" x14ac:dyDescent="0.25">
      <c r="M399" s="4"/>
      <c r="N399" s="7"/>
    </row>
    <row r="400" spans="13:14" x14ac:dyDescent="0.25">
      <c r="M400" s="4"/>
      <c r="N400" s="7"/>
    </row>
    <row r="401" spans="13:14" x14ac:dyDescent="0.25">
      <c r="M401" s="4"/>
      <c r="N401" s="7"/>
    </row>
    <row r="402" spans="13:14" x14ac:dyDescent="0.25">
      <c r="M402" s="4"/>
      <c r="N402" s="7"/>
    </row>
    <row r="403" spans="13:14" x14ac:dyDescent="0.25">
      <c r="M403" s="4"/>
      <c r="N403" s="7"/>
    </row>
    <row r="404" spans="13:14" x14ac:dyDescent="0.25">
      <c r="M404" s="4"/>
      <c r="N404" s="7"/>
    </row>
    <row r="405" spans="13:14" x14ac:dyDescent="0.25">
      <c r="M405" s="4"/>
      <c r="N405" s="7"/>
    </row>
    <row r="406" spans="13:14" x14ac:dyDescent="0.25">
      <c r="M406" s="4"/>
      <c r="N406" s="7"/>
    </row>
    <row r="407" spans="13:14" x14ac:dyDescent="0.25">
      <c r="M407" s="4"/>
      <c r="N407" s="7"/>
    </row>
    <row r="408" spans="13:14" x14ac:dyDescent="0.25">
      <c r="M408" s="4"/>
      <c r="N408" s="7"/>
    </row>
    <row r="409" spans="13:14" x14ac:dyDescent="0.25">
      <c r="M409" s="4"/>
      <c r="N409" s="7"/>
    </row>
    <row r="410" spans="13:14" x14ac:dyDescent="0.25">
      <c r="M410" s="4"/>
      <c r="N410" s="7"/>
    </row>
    <row r="411" spans="13:14" x14ac:dyDescent="0.25">
      <c r="M411" s="4"/>
      <c r="N411" s="7"/>
    </row>
    <row r="412" spans="13:14" x14ac:dyDescent="0.25">
      <c r="M412" s="4"/>
      <c r="N412" s="7"/>
    </row>
    <row r="413" spans="13:14" x14ac:dyDescent="0.25">
      <c r="M413" s="4"/>
      <c r="N413" s="7"/>
    </row>
    <row r="414" spans="13:14" x14ac:dyDescent="0.25">
      <c r="M414" s="4"/>
      <c r="N414" s="7"/>
    </row>
    <row r="415" spans="13:14" x14ac:dyDescent="0.25">
      <c r="M415" s="4"/>
      <c r="N415" s="7"/>
    </row>
    <row r="416" spans="13:14" x14ac:dyDescent="0.25">
      <c r="M416" s="4"/>
      <c r="N416" s="7"/>
    </row>
    <row r="417" spans="13:14" x14ac:dyDescent="0.25">
      <c r="M417" s="4"/>
      <c r="N417" s="7"/>
    </row>
    <row r="418" spans="13:14" x14ac:dyDescent="0.25">
      <c r="M418" s="4"/>
      <c r="N418" s="7"/>
    </row>
    <row r="419" spans="13:14" x14ac:dyDescent="0.25">
      <c r="M419" s="4"/>
      <c r="N419" s="7"/>
    </row>
    <row r="420" spans="13:14" x14ac:dyDescent="0.25">
      <c r="M420" s="4"/>
      <c r="N420" s="7"/>
    </row>
    <row r="421" spans="13:14" x14ac:dyDescent="0.25">
      <c r="M421" s="4"/>
      <c r="N421" s="7"/>
    </row>
    <row r="422" spans="13:14" x14ac:dyDescent="0.25">
      <c r="M422" s="4"/>
      <c r="N422" s="7"/>
    </row>
    <row r="423" spans="13:14" x14ac:dyDescent="0.25">
      <c r="M423" s="4"/>
      <c r="N423" s="7"/>
    </row>
    <row r="424" spans="13:14" x14ac:dyDescent="0.25">
      <c r="M424" s="4"/>
      <c r="N424" s="7"/>
    </row>
    <row r="425" spans="13:14" x14ac:dyDescent="0.25">
      <c r="M425" s="4"/>
      <c r="N425" s="7"/>
    </row>
    <row r="426" spans="13:14" x14ac:dyDescent="0.25">
      <c r="M426" s="4"/>
      <c r="N426" s="7"/>
    </row>
    <row r="427" spans="13:14" x14ac:dyDescent="0.25">
      <c r="M427" s="4"/>
      <c r="N427" s="7"/>
    </row>
    <row r="428" spans="13:14" x14ac:dyDescent="0.25">
      <c r="M428" s="4"/>
      <c r="N428" s="7"/>
    </row>
    <row r="429" spans="13:14" x14ac:dyDescent="0.25">
      <c r="M429" s="4"/>
      <c r="N429" s="7"/>
    </row>
    <row r="430" spans="13:14" x14ac:dyDescent="0.25">
      <c r="M430" s="4"/>
      <c r="N430" s="7"/>
    </row>
    <row r="431" spans="13:14" x14ac:dyDescent="0.25">
      <c r="M431" s="4"/>
      <c r="N431" s="7"/>
    </row>
    <row r="432" spans="13:14" x14ac:dyDescent="0.25">
      <c r="M432" s="4"/>
      <c r="N432" s="7"/>
    </row>
    <row r="433" spans="13:14" x14ac:dyDescent="0.25">
      <c r="M433" s="4"/>
      <c r="N433" s="7"/>
    </row>
    <row r="434" spans="13:14" x14ac:dyDescent="0.25">
      <c r="M434" s="4"/>
      <c r="N434" s="7"/>
    </row>
    <row r="435" spans="13:14" x14ac:dyDescent="0.25">
      <c r="M435" s="4"/>
      <c r="N435" s="7"/>
    </row>
    <row r="436" spans="13:14" x14ac:dyDescent="0.25">
      <c r="M436" s="4"/>
      <c r="N436" s="7"/>
    </row>
    <row r="437" spans="13:14" x14ac:dyDescent="0.25">
      <c r="M437" s="4"/>
      <c r="N437" s="7"/>
    </row>
    <row r="438" spans="13:14" x14ac:dyDescent="0.25">
      <c r="M438" s="4"/>
      <c r="N438" s="7"/>
    </row>
    <row r="439" spans="13:14" x14ac:dyDescent="0.25">
      <c r="M439" s="4"/>
      <c r="N439" s="7"/>
    </row>
    <row r="440" spans="13:14" x14ac:dyDescent="0.25">
      <c r="M440" s="4"/>
      <c r="N440" s="7"/>
    </row>
    <row r="441" spans="13:14" x14ac:dyDescent="0.25">
      <c r="M441" s="4"/>
      <c r="N441" s="7"/>
    </row>
    <row r="442" spans="13:14" x14ac:dyDescent="0.25">
      <c r="M442" s="4"/>
      <c r="N442" s="7"/>
    </row>
    <row r="443" spans="13:14" x14ac:dyDescent="0.25">
      <c r="M443" s="4"/>
      <c r="N443" s="7"/>
    </row>
    <row r="444" spans="13:14" x14ac:dyDescent="0.25">
      <c r="M444" s="4"/>
      <c r="N444" s="7"/>
    </row>
    <row r="445" spans="13:14" x14ac:dyDescent="0.25">
      <c r="M445" s="4"/>
      <c r="N445" s="7"/>
    </row>
    <row r="446" spans="13:14" x14ac:dyDescent="0.25">
      <c r="M446" s="4"/>
      <c r="N446" s="7"/>
    </row>
    <row r="447" spans="13:14" x14ac:dyDescent="0.25">
      <c r="M447" s="4"/>
      <c r="N447" s="7"/>
    </row>
    <row r="448" spans="13:14" x14ac:dyDescent="0.25">
      <c r="M448" s="4"/>
      <c r="N448" s="7"/>
    </row>
    <row r="449" spans="13:14" x14ac:dyDescent="0.25">
      <c r="M449" s="4"/>
      <c r="N449" s="7"/>
    </row>
    <row r="450" spans="13:14" x14ac:dyDescent="0.25">
      <c r="M450" s="4"/>
      <c r="N450" s="7"/>
    </row>
    <row r="451" spans="13:14" x14ac:dyDescent="0.25">
      <c r="M451" s="4"/>
      <c r="N451" s="7"/>
    </row>
    <row r="452" spans="13:14" x14ac:dyDescent="0.25">
      <c r="M452" s="4"/>
      <c r="N452" s="7"/>
    </row>
    <row r="453" spans="13:14" x14ac:dyDescent="0.25">
      <c r="M453" s="4"/>
      <c r="N453" s="7"/>
    </row>
    <row r="454" spans="13:14" x14ac:dyDescent="0.25">
      <c r="M454" s="4"/>
      <c r="N454" s="7"/>
    </row>
    <row r="455" spans="13:14" x14ac:dyDescent="0.25">
      <c r="M455" s="4"/>
      <c r="N455" s="7"/>
    </row>
    <row r="456" spans="13:14" x14ac:dyDescent="0.25">
      <c r="M456" s="4"/>
      <c r="N456" s="7"/>
    </row>
    <row r="457" spans="13:14" x14ac:dyDescent="0.25">
      <c r="M457" s="4"/>
      <c r="N457" s="7"/>
    </row>
    <row r="458" spans="13:14" x14ac:dyDescent="0.25">
      <c r="M458" s="4"/>
      <c r="N458" s="7"/>
    </row>
    <row r="459" spans="13:14" x14ac:dyDescent="0.25">
      <c r="M459" s="4"/>
      <c r="N459" s="7"/>
    </row>
    <row r="460" spans="13:14" x14ac:dyDescent="0.25">
      <c r="M460" s="4"/>
      <c r="N460" s="7"/>
    </row>
    <row r="461" spans="13:14" x14ac:dyDescent="0.25">
      <c r="M461" s="4"/>
      <c r="N461" s="7"/>
    </row>
    <row r="462" spans="13:14" x14ac:dyDescent="0.25">
      <c r="M462" s="4"/>
      <c r="N462" s="7"/>
    </row>
    <row r="463" spans="13:14" x14ac:dyDescent="0.25">
      <c r="M463" s="4"/>
      <c r="N463" s="7"/>
    </row>
    <row r="464" spans="13:14" x14ac:dyDescent="0.25">
      <c r="M464" s="4"/>
      <c r="N464" s="7"/>
    </row>
    <row r="465" spans="13:14" x14ac:dyDescent="0.25">
      <c r="M465" s="4"/>
      <c r="N465" s="7"/>
    </row>
    <row r="466" spans="13:14" x14ac:dyDescent="0.25">
      <c r="M466" s="4"/>
      <c r="N466" s="7"/>
    </row>
    <row r="467" spans="13:14" x14ac:dyDescent="0.25">
      <c r="M467" s="4"/>
      <c r="N467" s="7"/>
    </row>
    <row r="468" spans="13:14" x14ac:dyDescent="0.25">
      <c r="M468" s="4"/>
      <c r="N468" s="7"/>
    </row>
    <row r="469" spans="13:14" x14ac:dyDescent="0.25">
      <c r="M469" s="4"/>
      <c r="N469" s="7"/>
    </row>
    <row r="470" spans="13:14" x14ac:dyDescent="0.25">
      <c r="M470" s="4"/>
      <c r="N470" s="7"/>
    </row>
    <row r="471" spans="13:14" x14ac:dyDescent="0.25">
      <c r="M471" s="4"/>
      <c r="N471" s="7"/>
    </row>
    <row r="472" spans="13:14" x14ac:dyDescent="0.25">
      <c r="M472" s="4"/>
      <c r="N472" s="7"/>
    </row>
    <row r="473" spans="13:14" x14ac:dyDescent="0.25">
      <c r="M473" s="4"/>
      <c r="N473" s="7"/>
    </row>
    <row r="474" spans="13:14" x14ac:dyDescent="0.25">
      <c r="M474" s="4"/>
      <c r="N474" s="7"/>
    </row>
    <row r="475" spans="13:14" x14ac:dyDescent="0.25">
      <c r="M475" s="4"/>
      <c r="N475" s="7"/>
    </row>
    <row r="476" spans="13:14" x14ac:dyDescent="0.25">
      <c r="M476" s="4"/>
      <c r="N476" s="7"/>
    </row>
    <row r="477" spans="13:14" x14ac:dyDescent="0.25">
      <c r="M477" s="4"/>
      <c r="N477" s="7"/>
    </row>
    <row r="478" spans="13:14" x14ac:dyDescent="0.25">
      <c r="M478" s="4"/>
      <c r="N478" s="7"/>
    </row>
    <row r="479" spans="13:14" x14ac:dyDescent="0.25">
      <c r="M479" s="4"/>
      <c r="N479" s="7"/>
    </row>
    <row r="480" spans="13:14" x14ac:dyDescent="0.25">
      <c r="M480" s="4"/>
      <c r="N480" s="7"/>
    </row>
    <row r="481" spans="13:14" x14ac:dyDescent="0.25">
      <c r="M481" s="4"/>
      <c r="N481" s="7"/>
    </row>
    <row r="482" spans="13:14" x14ac:dyDescent="0.25">
      <c r="M482" s="4"/>
      <c r="N482" s="7"/>
    </row>
    <row r="483" spans="13:14" x14ac:dyDescent="0.25">
      <c r="M483" s="4"/>
      <c r="N483" s="7"/>
    </row>
    <row r="484" spans="13:14" x14ac:dyDescent="0.25">
      <c r="M484" s="4"/>
      <c r="N484" s="7"/>
    </row>
    <row r="485" spans="13:14" x14ac:dyDescent="0.25">
      <c r="M485" s="4"/>
      <c r="N485" s="7"/>
    </row>
    <row r="486" spans="13:14" x14ac:dyDescent="0.25">
      <c r="M486" s="4"/>
      <c r="N486" s="7"/>
    </row>
    <row r="487" spans="13:14" x14ac:dyDescent="0.25">
      <c r="M487" s="4"/>
      <c r="N487" s="7"/>
    </row>
    <row r="488" spans="13:14" x14ac:dyDescent="0.25">
      <c r="M488" s="4"/>
      <c r="N488" s="7"/>
    </row>
    <row r="489" spans="13:14" x14ac:dyDescent="0.25">
      <c r="M489" s="4"/>
      <c r="N489" s="7"/>
    </row>
    <row r="490" spans="13:14" x14ac:dyDescent="0.25">
      <c r="M490" s="4"/>
      <c r="N490" s="7"/>
    </row>
    <row r="491" spans="13:14" x14ac:dyDescent="0.25">
      <c r="M491" s="4"/>
      <c r="N491" s="7"/>
    </row>
    <row r="492" spans="13:14" x14ac:dyDescent="0.25">
      <c r="M492" s="4"/>
      <c r="N492" s="7"/>
    </row>
    <row r="493" spans="13:14" x14ac:dyDescent="0.25">
      <c r="M493" s="4"/>
      <c r="N493" s="7"/>
    </row>
    <row r="494" spans="13:14" x14ac:dyDescent="0.25">
      <c r="M494" s="4"/>
      <c r="N494" s="7"/>
    </row>
    <row r="495" spans="13:14" x14ac:dyDescent="0.25">
      <c r="M495" s="4"/>
      <c r="N495" s="7"/>
    </row>
    <row r="496" spans="13:14" x14ac:dyDescent="0.25">
      <c r="M496" s="4"/>
      <c r="N496" s="7"/>
    </row>
    <row r="497" spans="13:14" x14ac:dyDescent="0.25">
      <c r="M497" s="4"/>
      <c r="N497" s="7"/>
    </row>
    <row r="498" spans="13:14" x14ac:dyDescent="0.25">
      <c r="M498" s="4"/>
      <c r="N498" s="7"/>
    </row>
    <row r="499" spans="13:14" x14ac:dyDescent="0.25">
      <c r="M499" s="4"/>
      <c r="N499" s="7"/>
    </row>
    <row r="500" spans="13:14" x14ac:dyDescent="0.25">
      <c r="M500" s="4"/>
      <c r="N500" s="7"/>
    </row>
    <row r="501" spans="13:14" x14ac:dyDescent="0.25">
      <c r="M501" s="4"/>
      <c r="N501" s="7"/>
    </row>
    <row r="502" spans="13:14" x14ac:dyDescent="0.25">
      <c r="M502" s="4"/>
      <c r="N502" s="7"/>
    </row>
    <row r="503" spans="13:14" x14ac:dyDescent="0.25">
      <c r="M503" s="4"/>
      <c r="N503" s="7"/>
    </row>
    <row r="504" spans="13:14" x14ac:dyDescent="0.25">
      <c r="M504" s="4"/>
      <c r="N504" s="7"/>
    </row>
    <row r="505" spans="13:14" x14ac:dyDescent="0.25">
      <c r="M505" s="4"/>
      <c r="N505" s="7"/>
    </row>
    <row r="506" spans="13:14" x14ac:dyDescent="0.25">
      <c r="M506" s="4"/>
      <c r="N506" s="7"/>
    </row>
  </sheetData>
  <sheetProtection algorithmName="SHA-512" hashValue="Jkjx9X9fZEcaMKcjZH4twAj7+t4M74Bj0Lt/8r0luXa9mF7iuxqEkIgzsVyKS9e1iYlQf9G0ytbaiYGa7cdoJg==" saltValue="pe6Zbikx0a/VvD4c1AFgAg==" spinCount="100000" sheet="1" objects="1" scenarios="1" selectLockedCells="1"/>
  <conditionalFormatting sqref="Q7:Q96">
    <cfRule type="cellIs" dxfId="5" priority="1" operator="equal">
      <formula>""</formula>
    </cfRule>
    <cfRule type="cellIs" dxfId="4" priority="2" operator="equal">
      <formula>"OK"</formula>
    </cfRule>
    <cfRule type="cellIs" dxfId="3" priority="3" operator="notEqual">
      <formula>"OK"</formula>
    </cfRule>
  </conditionalFormatting>
  <dataValidations count="8">
    <dataValidation type="list" allowBlank="1" showInputMessage="1" showErrorMessage="1" sqref="F7:F96" xr:uid="{52C27A1E-EC6F-42DD-A989-6F4C5FAE7A89}">
      <formula1>SESSO</formula1>
    </dataValidation>
    <dataValidation type="date" showInputMessage="1" showErrorMessage="1" sqref="D7:D96" xr:uid="{E25F6B5E-EAB3-459B-904D-133959462A0E}">
      <formula1>18264</formula1>
      <formula2>45657</formula2>
    </dataValidation>
    <dataValidation type="list" allowBlank="1" showInputMessage="1" showErrorMessage="1" sqref="I7:I96" xr:uid="{7F2213F9-C1A9-474A-A044-EF6258155C52}">
      <formula1>INDIRECT(CONCATENATE(L7,"_KATA"))</formula1>
    </dataValidation>
    <dataValidation type="list" allowBlank="1" showInputMessage="1" showErrorMessage="1" sqref="K7:K96" xr:uid="{B25F3532-121B-465E-8529-FA1DCE77AA19}">
      <formula1>INDIRECT(CONCATENATE("PESI_",SUBSTITUTE(J7," ","_"),"_",F7))</formula1>
    </dataValidation>
    <dataValidation type="list" allowBlank="1" showInputMessage="1" showErrorMessage="1" sqref="H7:H96" xr:uid="{184C1DF9-54E6-4DEB-BFE5-5975A255514F}">
      <formula1>INDIRECT(CONCATENATE("PERCORSO_",L7))</formula1>
    </dataValidation>
    <dataValidation type="list" allowBlank="1" showInputMessage="1" showErrorMessage="1" sqref="G7:G96" xr:uid="{44E3C154-DC5A-4F8F-82E5-04E4C3FAEE60}">
      <formula1>_xlfn.IFS(L7="","",L7="U14",CINTURE_U14,VLOOKUP(L7,CATEGORIE,1,FALSE)=L7,CINTURE_GPG)</formula1>
    </dataValidation>
    <dataValidation type="list" showInputMessage="1" showErrorMessage="1" sqref="E7:E96" xr:uid="{603CE26A-6BAA-4B59-A362-9B8FDF1211E2}">
      <formula1>SCELTA</formula1>
    </dataValidation>
    <dataValidation type="list" allowBlank="1" showInputMessage="1" showErrorMessage="1" sqref="J7:J96" xr:uid="{CD72FC2B-D283-4588-A0A2-7E73EC1EFFA9}">
      <formula1>INDIRECT(CONCATENATE(L7,"_KUMITE",_xlfn.IFNA(_xlfn.IFS(G7="BIANCA","_NO",L7="U6","_NO",L7="U8","_NO",E7="SI","_NO"),"")))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0FD8-B6D1-4BCC-9593-AF38F35633E2}">
  <sheetPr codeName="Foglio3"/>
  <dimension ref="A1:U96"/>
  <sheetViews>
    <sheetView workbookViewId="0">
      <pane ySplit="6" topLeftCell="A7" activePane="bottomLeft" state="frozen"/>
      <selection pane="bottomLeft" activeCell="C7" sqref="C7"/>
    </sheetView>
  </sheetViews>
  <sheetFormatPr defaultRowHeight="15" x14ac:dyDescent="0.25"/>
  <cols>
    <col min="1" max="1" width="2" style="6" customWidth="1"/>
    <col min="2" max="2" width="30.7109375" style="6" customWidth="1"/>
    <col min="3" max="3" width="43.28515625" style="6" customWidth="1"/>
    <col min="4" max="4" width="18.140625" style="21" customWidth="1"/>
    <col min="5" max="5" width="8.7109375" style="7" customWidth="1"/>
    <col min="6" max="6" width="7.140625" style="21" customWidth="1"/>
    <col min="7" max="7" width="18.140625" style="21" customWidth="1"/>
    <col min="8" max="9" width="7.140625" style="21" customWidth="1"/>
    <col min="10" max="10" width="10.7109375" style="21" bestFit="1" customWidth="1"/>
    <col min="11" max="11" width="10.7109375" style="21" customWidth="1"/>
    <col min="12" max="13" width="10.7109375" style="21" bestFit="1" customWidth="1"/>
    <col min="14" max="14" width="0.85546875" style="4" customWidth="1"/>
    <col min="15" max="15" width="8.7109375" style="21" customWidth="1"/>
    <col min="16" max="16" width="28.42578125" style="7" bestFit="1" customWidth="1"/>
    <col min="17" max="17" width="12" style="43" bestFit="1" customWidth="1"/>
    <col min="18" max="18" width="9.140625" style="43"/>
  </cols>
  <sheetData>
    <row r="1" spans="1:21" s="4" customFormat="1" ht="12" customHeight="1" x14ac:dyDescent="0.25">
      <c r="A1" s="96" t="s">
        <v>103</v>
      </c>
      <c r="D1" s="7"/>
      <c r="E1" s="7"/>
      <c r="F1" s="7"/>
      <c r="G1" s="7"/>
      <c r="H1" s="7"/>
      <c r="I1" s="7"/>
      <c r="J1" s="7"/>
      <c r="K1" s="7"/>
      <c r="L1" s="7"/>
      <c r="M1" s="7"/>
      <c r="P1" s="7"/>
      <c r="Q1" s="16"/>
      <c r="R1" s="39"/>
    </row>
    <row r="2" spans="1:21" s="4" customFormat="1" ht="20.25" customHeight="1" thickBot="1" x14ac:dyDescent="0.35">
      <c r="A2" s="96" t="s">
        <v>103</v>
      </c>
      <c r="B2" s="45" t="s">
        <v>46</v>
      </c>
      <c r="C2" s="1" t="s">
        <v>3</v>
      </c>
      <c r="D2" s="107" t="str">
        <f>Riepilogo!$C$5</f>
        <v>3ª TAPPA TROFEO MARCHE 2024</v>
      </c>
      <c r="E2" s="107"/>
      <c r="F2" s="108"/>
      <c r="G2" s="108"/>
      <c r="H2" s="8"/>
      <c r="I2" s="8"/>
      <c r="J2" s="8"/>
      <c r="K2" s="87"/>
      <c r="L2" s="8"/>
      <c r="M2" s="8"/>
      <c r="O2" s="9"/>
      <c r="P2" s="7"/>
      <c r="Q2" s="16"/>
      <c r="R2" s="40"/>
    </row>
    <row r="3" spans="1:21" s="4" customFormat="1" ht="24" customHeight="1" thickBot="1" x14ac:dyDescent="0.35">
      <c r="A3" s="96" t="s">
        <v>103</v>
      </c>
      <c r="B3" s="47" t="s">
        <v>47</v>
      </c>
      <c r="C3" s="2" t="s">
        <v>5</v>
      </c>
      <c r="D3" s="109" t="str">
        <f>Riepilogo!$C$6</f>
        <v>TOLENTINO (MC)</v>
      </c>
      <c r="E3" s="109"/>
      <c r="F3" s="108"/>
      <c r="G3" s="108"/>
      <c r="H3" s="7"/>
      <c r="I3" s="7"/>
      <c r="J3" s="7"/>
      <c r="K3" s="87"/>
      <c r="L3" s="7"/>
      <c r="M3" s="23" t="s">
        <v>38</v>
      </c>
      <c r="N3" s="3"/>
      <c r="O3" s="24" t="s">
        <v>23</v>
      </c>
      <c r="P3" s="76"/>
      <c r="Q3" s="16"/>
      <c r="R3" s="39"/>
    </row>
    <row r="4" spans="1:21" s="4" customFormat="1" ht="24" customHeight="1" thickBot="1" x14ac:dyDescent="0.3">
      <c r="A4" s="96" t="s">
        <v>103</v>
      </c>
      <c r="B4" s="11"/>
      <c r="C4" s="1" t="s">
        <v>4</v>
      </c>
      <c r="D4" s="110">
        <f>Riepilogo!$C$7</f>
        <v>45585</v>
      </c>
      <c r="E4" s="110"/>
      <c r="F4" s="111"/>
      <c r="G4" s="111"/>
      <c r="H4" s="10"/>
      <c r="I4" s="7"/>
      <c r="J4" s="7"/>
      <c r="K4" s="88"/>
      <c r="L4" s="7"/>
      <c r="M4" s="25">
        <f>SUBTOTAL(3,C7:C96)</f>
        <v>0</v>
      </c>
      <c r="N4" s="3"/>
      <c r="O4" s="26">
        <f>SUM(O7:O96)</f>
        <v>0</v>
      </c>
      <c r="P4" s="77"/>
      <c r="Q4" s="16"/>
      <c r="R4" s="39"/>
    </row>
    <row r="5" spans="1:21" s="4" customFormat="1" ht="6" customHeight="1" x14ac:dyDescent="0.25">
      <c r="A5" s="96" t="s">
        <v>103</v>
      </c>
      <c r="C5" s="12"/>
      <c r="D5" s="14"/>
      <c r="E5" s="13"/>
      <c r="F5" s="13"/>
      <c r="G5" s="13"/>
      <c r="H5" s="13"/>
      <c r="I5" s="13"/>
      <c r="J5" s="13"/>
      <c r="K5" s="13"/>
      <c r="L5" s="13"/>
      <c r="M5" s="13"/>
      <c r="P5" s="14"/>
      <c r="Q5" s="16"/>
      <c r="R5" s="39"/>
      <c r="U5" s="14"/>
    </row>
    <row r="6" spans="1:21" s="22" customFormat="1" ht="27" customHeight="1" x14ac:dyDescent="0.25">
      <c r="A6" s="96" t="s">
        <v>103</v>
      </c>
      <c r="B6" s="49" t="s">
        <v>6</v>
      </c>
      <c r="C6" s="51" t="s">
        <v>7</v>
      </c>
      <c r="D6" s="50" t="s">
        <v>8</v>
      </c>
      <c r="E6" s="50" t="s">
        <v>110</v>
      </c>
      <c r="F6" s="50" t="s">
        <v>9</v>
      </c>
      <c r="G6" s="50" t="s">
        <v>10</v>
      </c>
      <c r="H6" s="52" t="s">
        <v>55</v>
      </c>
      <c r="I6" s="52" t="s">
        <v>56</v>
      </c>
      <c r="J6" s="52" t="s">
        <v>52</v>
      </c>
      <c r="K6" s="53" t="s">
        <v>92</v>
      </c>
      <c r="L6" s="53" t="s">
        <v>53</v>
      </c>
      <c r="M6" s="53" t="s">
        <v>54</v>
      </c>
      <c r="N6" s="54"/>
      <c r="O6" s="89" t="s">
        <v>22</v>
      </c>
      <c r="P6" s="53" t="s">
        <v>90</v>
      </c>
      <c r="Q6" s="41" t="s">
        <v>59</v>
      </c>
      <c r="R6" s="42" t="s">
        <v>61</v>
      </c>
      <c r="S6" s="42" t="s">
        <v>58</v>
      </c>
      <c r="T6" s="42" t="s">
        <v>91</v>
      </c>
    </row>
    <row r="7" spans="1:21" s="22" customFormat="1" ht="13.5" customHeight="1" x14ac:dyDescent="0.25">
      <c r="A7" s="3"/>
      <c r="B7" s="37" t="str" cm="1">
        <f t="array" ref="B7">_xlfn.IFS(C7="","",Riepilogo!$C$9="","INSERIRE NOME SOCIETÀ",C7&lt;&gt;"",Riepilogo!$C$9)</f>
        <v/>
      </c>
      <c r="C7" s="35"/>
      <c r="D7" s="38"/>
      <c r="E7" s="38"/>
      <c r="F7" s="38"/>
      <c r="G7" s="29"/>
      <c r="H7" s="44"/>
      <c r="I7" s="44"/>
      <c r="J7" s="33"/>
      <c r="K7" s="30" t="str">
        <f>IF(D7="","",_xlfn.IFNA(INDEX(Dati!$A$26:$A$31,MATCH(D7,Dati!$B$26:$B$31,-1)),"ERR"))</f>
        <v/>
      </c>
      <c r="L7" s="36" t="str">
        <f>IF(AND(C7&lt;&gt;"",H7&lt;&gt;""),CONCATENATE(IF(K7="MAS","5",IF(R7=FALSE,"3","1")),IF(K7="ESO",Dati!$C$27,IF(K7="CAD",Dati!$C$28,IF(K7="JUN",Dati!$C$29,IF(K7="SEN",Dati!$C$30,IF(K7="MAS",Dati!$C$31,"ERR"))))),F7),"")</f>
        <v/>
      </c>
      <c r="M7" s="36" t="str">
        <f>IF(AND(C7&lt;&gt;"",I7&lt;&gt;""),CONCATENATE(IF(R7=FALSE,"","T"),IF(K7="ESO",Dati!$C$27,IF(K7="CAD",Dati!$C$28,IF(K7="JUN",Dati!$C$29,IF(K7="SEN",Dati!$C$30,"ERR")))),F7,J7),"")</f>
        <v/>
      </c>
      <c r="N7" s="32"/>
      <c r="O7" s="34" t="str">
        <f>IF(C7&lt;&gt;"",20,"")</f>
        <v/>
      </c>
      <c r="P7" s="78" t="str" cm="1">
        <f t="array" aca="1" ref="P7" ca="1">_xlfn.IFNA(_xlfn.IFS(C7="","",D7="","DATA DI NASCITA NON INSERITA",K7="ERR","CATEGORIA ERRATA",F7="","SESSO NON INSERITO",ISNA(VLOOKUP(F7,SESSO,1,FALSE)),"SESSO ERRATO",G7="","CINTURA NON INSERITA",ISNA(VLOOKUP(G7,CINTURE_TROFEO_MARCHE,1,FALSE)),"CINTURA ERRATA",AND(I7="SI",J7=""),"CATEGORIA DI PESO NON INSERITA",AND(H7="",I7=""),"NESSUNA GARA SELEZIONATA",AND(H7&lt;&gt;"",ISNA(VLOOKUP(H7,SCELTA,1,FALSE))),"ERRORE SCELTA KATA",AND(I7&lt;&gt;"",ISNA(VLOOKUP(I7,SCELTA,1,FALSE))),"ERRORE SCELTA KUMITE",AND(J7&lt;&gt;"",ISNA(VLOOKUP(J7,INDIRECT(CONCATENATE("PESI_",K7,"_",F7)),1,FALSE))),"CATEGORIA DI PESO ERRATA",AND(I7="SI",OR(E7="SI",K7="MAS")),"NON PUÓ GAREGGIARE NEL KUMITE"),"OK")</f>
        <v/>
      </c>
      <c r="Q7" s="16">
        <f t="shared" ref="Q7:Q38" si="0">COUNTA(H7:I7)</f>
        <v>0</v>
      </c>
      <c r="R7" s="42" t="b">
        <f t="shared" ref="R7:R38" si="1">_xlfn.IFNA(MATCH(G7,TECHNICOLOR,0),FALSE)</f>
        <v>0</v>
      </c>
      <c r="T7" s="42">
        <f t="shared" ref="T7:T65" ca="1" si="2">IF(OR(P7="",P7="OK")=TRUE,0,1)</f>
        <v>0</v>
      </c>
    </row>
    <row r="8" spans="1:21" s="22" customFormat="1" ht="13.5" customHeight="1" x14ac:dyDescent="0.25">
      <c r="A8" s="3"/>
      <c r="B8" s="37" t="str" cm="1">
        <f t="array" ref="B8">_xlfn.IFS(C8="","",Riepilogo!$C$9="","INSERIRE NOME SOCIETÀ",C8&lt;&gt;"",Riepilogo!$C$9)</f>
        <v/>
      </c>
      <c r="C8" s="35"/>
      <c r="D8" s="38"/>
      <c r="E8" s="38"/>
      <c r="F8" s="38"/>
      <c r="G8" s="29"/>
      <c r="H8" s="44"/>
      <c r="I8" s="44"/>
      <c r="J8" s="33"/>
      <c r="K8" s="30" t="str">
        <f>IF(D8="","",_xlfn.IFNA(INDEX(Dati!$A$26:$A$31,MATCH(D8,Dati!$B$26:$B$31,-1)),"ERR"))</f>
        <v/>
      </c>
      <c r="L8" s="36" t="str">
        <f>IF(AND(C8&lt;&gt;"",H8&lt;&gt;""),CONCATENATE(IF(K8="MAS","5",IF(R8=FALSE,"3","1")),IF(K8="ESO",Dati!$C$27,IF(K8="CAD",Dati!$C$28,IF(K8="JUN",Dati!$C$29,IF(K8="SEN",Dati!$C$30,IF(K8="MAS",Dati!$C$31,"ERR"))))),F8),"")</f>
        <v/>
      </c>
      <c r="M8" s="36" t="str">
        <f>IF(AND(C8&lt;&gt;"",I8&lt;&gt;""),CONCATENATE(IF(R8=FALSE,"","T"),IF(K8="ESO",Dati!$C$27,IF(K8="CAD",Dati!$C$28,IF(K8="JUN",Dati!$C$29,IF(K8="SEN",Dati!$C$30,"ERR")))),F8,J8),"")</f>
        <v/>
      </c>
      <c r="N8" s="32"/>
      <c r="O8" s="34" t="str">
        <f t="shared" ref="O8:O71" si="3">IF(C8&lt;&gt;"",20,"")</f>
        <v/>
      </c>
      <c r="P8" s="78" t="str" cm="1">
        <f t="array" aca="1" ref="P8" ca="1">_xlfn.IFNA(_xlfn.IFS(C8="","",D8="","DATA DI NASCITA NON INSERITA",K8="ERR","CATEGORIA ERRATA",F8="","SESSO NON INSERITO",ISNA(VLOOKUP(F8,SESSO,1,FALSE)),"SESSO ERRATO",G8="","CINTURA NON INSERITA",ISNA(VLOOKUP(G8,CINTURE_TROFEO_MARCHE,1,FALSE)),"CINTURA ERRATA",AND(I8="SI",J8=""),"CATEGORIA DI PESO NON INSERITA",AND(H8="",I8=""),"NESSUNA GARA SELEZIONATA",AND(H8&lt;&gt;"",ISNA(VLOOKUP(H8,SCELTA,1,FALSE))),"ERRORE SCELTA KATA",AND(I8&lt;&gt;"",ISNA(VLOOKUP(I8,SCELTA,1,FALSE))),"ERRORE SCELTA KUMITE",AND(J8&lt;&gt;"",ISNA(VLOOKUP(J8,INDIRECT(CONCATENATE("PESI_",K8,"_",F8)),1,FALSE))),"CATEGORIA DI PESO ERRATA",AND(I8="SI",OR(E8="SI",K8="MAS")),"NON PUÓ GAREGGIARE NEL KUMITE"),"OK")</f>
        <v/>
      </c>
      <c r="Q8" s="16">
        <f t="shared" si="0"/>
        <v>0</v>
      </c>
      <c r="R8" s="42" t="b">
        <f t="shared" si="1"/>
        <v>0</v>
      </c>
      <c r="T8" s="42">
        <f t="shared" ca="1" si="2"/>
        <v>0</v>
      </c>
    </row>
    <row r="9" spans="1:21" s="22" customFormat="1" ht="13.5" customHeight="1" x14ac:dyDescent="0.25">
      <c r="A9" s="3"/>
      <c r="B9" s="37" t="str" cm="1">
        <f t="array" ref="B9">_xlfn.IFS(C9="","",Riepilogo!$C$9="","INSERIRE NOME SOCIETÀ",C9&lt;&gt;"",Riepilogo!$C$9)</f>
        <v/>
      </c>
      <c r="C9" s="35"/>
      <c r="D9" s="38"/>
      <c r="E9" s="38"/>
      <c r="F9" s="38"/>
      <c r="G9" s="29"/>
      <c r="H9" s="44"/>
      <c r="I9" s="44"/>
      <c r="J9" s="33"/>
      <c r="K9" s="30" t="str">
        <f>IF(D9="","",_xlfn.IFNA(INDEX(Dati!$A$26:$A$31,MATCH(D9,Dati!$B$26:$B$31,-1)),"ERR"))</f>
        <v/>
      </c>
      <c r="L9" s="36" t="str">
        <f>IF(AND(C9&lt;&gt;"",H9&lt;&gt;""),CONCATENATE(IF(K9="MAS","5",IF(R9=FALSE,"3","1")),IF(K9="ESO",Dati!$C$27,IF(K9="CAD",Dati!$C$28,IF(K9="JUN",Dati!$C$29,IF(K9="SEN",Dati!$C$30,IF(K9="MAS",Dati!$C$31,"ERR"))))),F9),"")</f>
        <v/>
      </c>
      <c r="M9" s="36" t="str">
        <f>IF(AND(C9&lt;&gt;"",I9&lt;&gt;""),CONCATENATE(IF(R9=FALSE,"","T"),IF(K9="ESO",Dati!$C$27,IF(K9="CAD",Dati!$C$28,IF(K9="JUN",Dati!$C$29,IF(K9="SEN",Dati!$C$30,"ERR")))),F9,J9),"")</f>
        <v/>
      </c>
      <c r="N9" s="32"/>
      <c r="O9" s="34" t="str">
        <f t="shared" si="3"/>
        <v/>
      </c>
      <c r="P9" s="78" t="str" cm="1">
        <f t="array" aca="1" ref="P9" ca="1">_xlfn.IFNA(_xlfn.IFS(C9="","",D9="","DATA DI NASCITA NON INSERITA",K9="ERR","CATEGORIA ERRATA",F9="","SESSO NON INSERITO",ISNA(VLOOKUP(F9,SESSO,1,FALSE)),"SESSO ERRATO",G9="","CINTURA NON INSERITA",ISNA(VLOOKUP(G9,CINTURE_TROFEO_MARCHE,1,FALSE)),"CINTURA ERRATA",AND(I9="SI",J9=""),"CATEGORIA DI PESO NON INSERITA",AND(H9="",I9=""),"NESSUNA GARA SELEZIONATA",AND(H9&lt;&gt;"",ISNA(VLOOKUP(H9,SCELTA,1,FALSE))),"ERRORE SCELTA KATA",AND(I9&lt;&gt;"",ISNA(VLOOKUP(I9,SCELTA,1,FALSE))),"ERRORE SCELTA KUMITE",AND(J9&lt;&gt;"",ISNA(VLOOKUP(J9,INDIRECT(CONCATENATE("PESI_",K9,"_",F9)),1,FALSE))),"CATEGORIA DI PESO ERRATA",AND(I9="SI",OR(E9="SI",K9="MAS")),"NON PUÓ GAREGGIARE NEL KUMITE"),"OK")</f>
        <v/>
      </c>
      <c r="Q9" s="16">
        <f t="shared" si="0"/>
        <v>0</v>
      </c>
      <c r="R9" s="42" t="b">
        <f t="shared" si="1"/>
        <v>0</v>
      </c>
      <c r="T9" s="42">
        <f t="shared" ca="1" si="2"/>
        <v>0</v>
      </c>
    </row>
    <row r="10" spans="1:21" s="22" customFormat="1" ht="13.5" customHeight="1" x14ac:dyDescent="0.25">
      <c r="A10" s="3"/>
      <c r="B10" s="37" t="str" cm="1">
        <f t="array" ref="B10">_xlfn.IFS(C10="","",Riepilogo!$C$9="","INSERIRE NOME SOCIETÀ",C10&lt;&gt;"",Riepilogo!$C$9)</f>
        <v/>
      </c>
      <c r="C10" s="35"/>
      <c r="D10" s="38"/>
      <c r="E10" s="38"/>
      <c r="F10" s="38"/>
      <c r="G10" s="29"/>
      <c r="H10" s="44"/>
      <c r="I10" s="44"/>
      <c r="J10" s="33"/>
      <c r="K10" s="30" t="str">
        <f>IF(D10="","",_xlfn.IFNA(INDEX(Dati!$A$26:$A$31,MATCH(D10,Dati!$B$26:$B$31,-1)),"ERR"))</f>
        <v/>
      </c>
      <c r="L10" s="36" t="str">
        <f>IF(AND(C10&lt;&gt;"",H10&lt;&gt;""),CONCATENATE(IF(K10="MAS","5",IF(R10=FALSE,"3","1")),IF(K10="ESO",Dati!$C$27,IF(K10="CAD",Dati!$C$28,IF(K10="JUN",Dati!$C$29,IF(K10="SEN",Dati!$C$30,IF(K10="MAS",Dati!$C$31,"ERR"))))),F10),"")</f>
        <v/>
      </c>
      <c r="M10" s="36" t="str">
        <f>IF(AND(C10&lt;&gt;"",I10&lt;&gt;""),CONCATENATE(IF(R10=FALSE,"","T"),IF(K10="ESO",Dati!$C$27,IF(K10="CAD",Dati!$C$28,IF(K10="JUN",Dati!$C$29,IF(K10="SEN",Dati!$C$30,"ERR")))),F10,J10),"")</f>
        <v/>
      </c>
      <c r="N10" s="32"/>
      <c r="O10" s="34" t="str">
        <f t="shared" si="3"/>
        <v/>
      </c>
      <c r="P10" s="78" t="str" cm="1">
        <f t="array" aca="1" ref="P10" ca="1">_xlfn.IFNA(_xlfn.IFS(C10="","",D10="","DATA DI NASCITA NON INSERITA",K10="ERR","CATEGORIA ERRATA",F10="","SESSO NON INSERITO",ISNA(VLOOKUP(F10,SESSO,1,FALSE)),"SESSO ERRATO",G10="","CINTURA NON INSERITA",ISNA(VLOOKUP(G10,CINTURE_TROFEO_MARCHE,1,FALSE)),"CINTURA ERRATA",AND(I10="SI",J10=""),"CATEGORIA DI PESO NON INSERITA",AND(H10="",I10=""),"NESSUNA GARA SELEZIONATA",AND(H10&lt;&gt;"",ISNA(VLOOKUP(H10,SCELTA,1,FALSE))),"ERRORE SCELTA KATA",AND(I10&lt;&gt;"",ISNA(VLOOKUP(I10,SCELTA,1,FALSE))),"ERRORE SCELTA KUMITE",AND(J10&lt;&gt;"",ISNA(VLOOKUP(J10,INDIRECT(CONCATENATE("PESI_",K10,"_",F10)),1,FALSE))),"CATEGORIA DI PESO ERRATA",AND(I10="SI",OR(E10="SI",K10="MAS")),"NON PUÓ GAREGGIARE NEL KUMITE"),"OK")</f>
        <v/>
      </c>
      <c r="Q10" s="16">
        <f t="shared" si="0"/>
        <v>0</v>
      </c>
      <c r="R10" s="42" t="b">
        <f t="shared" si="1"/>
        <v>0</v>
      </c>
      <c r="T10" s="42">
        <f t="shared" ca="1" si="2"/>
        <v>0</v>
      </c>
    </row>
    <row r="11" spans="1:21" s="22" customFormat="1" ht="13.5" customHeight="1" x14ac:dyDescent="0.25">
      <c r="A11" s="3"/>
      <c r="B11" s="37" t="str" cm="1">
        <f t="array" ref="B11">_xlfn.IFS(C11="","",Riepilogo!$C$9="","INSERIRE NOME SOCIETÀ",C11&lt;&gt;"",Riepilogo!$C$9)</f>
        <v/>
      </c>
      <c r="C11" s="35"/>
      <c r="D11" s="38"/>
      <c r="E11" s="38"/>
      <c r="F11" s="38"/>
      <c r="G11" s="29"/>
      <c r="H11" s="44"/>
      <c r="I11" s="44"/>
      <c r="J11" s="33"/>
      <c r="K11" s="30" t="str">
        <f>IF(D11="","",_xlfn.IFNA(INDEX(Dati!$A$26:$A$31,MATCH(D11,Dati!$B$26:$B$31,-1)),"ERR"))</f>
        <v/>
      </c>
      <c r="L11" s="36" t="str">
        <f>IF(AND(C11&lt;&gt;"",H11&lt;&gt;""),CONCATENATE(IF(K11="MAS","5",IF(R11=FALSE,"3","1")),IF(K11="ESO",Dati!$C$27,IF(K11="CAD",Dati!$C$28,IF(K11="JUN",Dati!$C$29,IF(K11="SEN",Dati!$C$30,IF(K11="MAS",Dati!$C$31,"ERR"))))),F11),"")</f>
        <v/>
      </c>
      <c r="M11" s="36" t="str">
        <f>IF(AND(C11&lt;&gt;"",I11&lt;&gt;""),CONCATENATE(IF(R11=FALSE,"","T"),IF(K11="ESO",Dati!$C$27,IF(K11="CAD",Dati!$C$28,IF(K11="JUN",Dati!$C$29,IF(K11="SEN",Dati!$C$30,"ERR")))),F11,J11),"")</f>
        <v/>
      </c>
      <c r="N11" s="32"/>
      <c r="O11" s="34" t="str">
        <f t="shared" si="3"/>
        <v/>
      </c>
      <c r="P11" s="78" t="str" cm="1">
        <f t="array" aca="1" ref="P11" ca="1">_xlfn.IFNA(_xlfn.IFS(C11="","",D11="","DATA DI NASCITA NON INSERITA",K11="ERR","CATEGORIA ERRATA",F11="","SESSO NON INSERITO",ISNA(VLOOKUP(F11,SESSO,1,FALSE)),"SESSO ERRATO",G11="","CINTURA NON INSERITA",ISNA(VLOOKUP(G11,CINTURE_TROFEO_MARCHE,1,FALSE)),"CINTURA ERRATA",AND(I11="SI",J11=""),"CATEGORIA DI PESO NON INSERITA",AND(H11="",I11=""),"NESSUNA GARA SELEZIONATA",AND(H11&lt;&gt;"",ISNA(VLOOKUP(H11,SCELTA,1,FALSE))),"ERRORE SCELTA KATA",AND(I11&lt;&gt;"",ISNA(VLOOKUP(I11,SCELTA,1,FALSE))),"ERRORE SCELTA KUMITE",AND(J11&lt;&gt;"",ISNA(VLOOKUP(J11,INDIRECT(CONCATENATE("PESI_",K11,"_",F11)),1,FALSE))),"CATEGORIA DI PESO ERRATA",AND(I11="SI",OR(E11="SI",K11="MAS")),"NON PUÓ GAREGGIARE NEL KUMITE"),"OK")</f>
        <v/>
      </c>
      <c r="Q11" s="16">
        <f t="shared" si="0"/>
        <v>0</v>
      </c>
      <c r="R11" s="42" t="b">
        <f t="shared" si="1"/>
        <v>0</v>
      </c>
      <c r="T11" s="42">
        <f t="shared" ca="1" si="2"/>
        <v>0</v>
      </c>
    </row>
    <row r="12" spans="1:21" s="22" customFormat="1" ht="13.5" customHeight="1" x14ac:dyDescent="0.25">
      <c r="A12" s="3"/>
      <c r="B12" s="37" t="str" cm="1">
        <f t="array" ref="B12">_xlfn.IFS(C12="","",Riepilogo!$C$9="","INSERIRE NOME SOCIETÀ",C12&lt;&gt;"",Riepilogo!$C$9)</f>
        <v/>
      </c>
      <c r="C12" s="35"/>
      <c r="D12" s="38"/>
      <c r="E12" s="38"/>
      <c r="F12" s="38"/>
      <c r="G12" s="29"/>
      <c r="H12" s="44"/>
      <c r="I12" s="44"/>
      <c r="J12" s="33"/>
      <c r="K12" s="30" t="str">
        <f>IF(D12="","",_xlfn.IFNA(INDEX(Dati!$A$26:$A$31,MATCH(D12,Dati!$B$26:$B$31,-1)),"ERR"))</f>
        <v/>
      </c>
      <c r="L12" s="36" t="str">
        <f>IF(AND(C12&lt;&gt;"",H12&lt;&gt;""),CONCATENATE(IF(K12="MAS","5",IF(R12=FALSE,"3","1")),IF(K12="ESO",Dati!$C$27,IF(K12="CAD",Dati!$C$28,IF(K12="JUN",Dati!$C$29,IF(K12="SEN",Dati!$C$30,IF(K12="MAS",Dati!$C$31,"ERR"))))),F12),"")</f>
        <v/>
      </c>
      <c r="M12" s="36" t="str">
        <f>IF(AND(C12&lt;&gt;"",I12&lt;&gt;""),CONCATENATE(IF(R12=FALSE,"","T"),IF(K12="ESO",Dati!$C$27,IF(K12="CAD",Dati!$C$28,IF(K12="JUN",Dati!$C$29,IF(K12="SEN",Dati!$C$30,"ERR")))),F12,J12),"")</f>
        <v/>
      </c>
      <c r="N12" s="32"/>
      <c r="O12" s="34" t="str">
        <f t="shared" si="3"/>
        <v/>
      </c>
      <c r="P12" s="78" t="str" cm="1">
        <f t="array" aca="1" ref="P12" ca="1">_xlfn.IFNA(_xlfn.IFS(C12="","",D12="","DATA DI NASCITA NON INSERITA",K12="ERR","CATEGORIA ERRATA",F12="","SESSO NON INSERITO",ISNA(VLOOKUP(F12,SESSO,1,FALSE)),"SESSO ERRATO",G12="","CINTURA NON INSERITA",ISNA(VLOOKUP(G12,CINTURE_TROFEO_MARCHE,1,FALSE)),"CINTURA ERRATA",AND(I12="SI",J12=""),"CATEGORIA DI PESO NON INSERITA",AND(H12="",I12=""),"NESSUNA GARA SELEZIONATA",AND(H12&lt;&gt;"",ISNA(VLOOKUP(H12,SCELTA,1,FALSE))),"ERRORE SCELTA KATA",AND(I12&lt;&gt;"",ISNA(VLOOKUP(I12,SCELTA,1,FALSE))),"ERRORE SCELTA KUMITE",AND(J12&lt;&gt;"",ISNA(VLOOKUP(J12,INDIRECT(CONCATENATE("PESI_",K12,"_",F12)),1,FALSE))),"CATEGORIA DI PESO ERRATA",AND(I12="SI",OR(E12="SI",K12="MAS")),"NON PUÓ GAREGGIARE NEL KUMITE"),"OK")</f>
        <v/>
      </c>
      <c r="Q12" s="16">
        <f t="shared" si="0"/>
        <v>0</v>
      </c>
      <c r="R12" s="42" t="b">
        <f t="shared" si="1"/>
        <v>0</v>
      </c>
      <c r="T12" s="42">
        <f t="shared" ca="1" si="2"/>
        <v>0</v>
      </c>
    </row>
    <row r="13" spans="1:21" s="22" customFormat="1" ht="13.5" customHeight="1" x14ac:dyDescent="0.25">
      <c r="A13" s="3"/>
      <c r="B13" s="37" t="str" cm="1">
        <f t="array" ref="B13">_xlfn.IFS(C13="","",Riepilogo!$C$9="","INSERIRE NOME SOCIETÀ",C13&lt;&gt;"",Riepilogo!$C$9)</f>
        <v/>
      </c>
      <c r="C13" s="35"/>
      <c r="D13" s="38"/>
      <c r="E13" s="38"/>
      <c r="F13" s="38"/>
      <c r="G13" s="29"/>
      <c r="H13" s="44"/>
      <c r="I13" s="44"/>
      <c r="J13" s="33"/>
      <c r="K13" s="30" t="str">
        <f>IF(D13="","",_xlfn.IFNA(INDEX(Dati!$A$26:$A$31,MATCH(D13,Dati!$B$26:$B$31,-1)),"ERR"))</f>
        <v/>
      </c>
      <c r="L13" s="36" t="str">
        <f>IF(AND(C13&lt;&gt;"",H13&lt;&gt;""),CONCATENATE(IF(K13="MAS","5",IF(R13=FALSE,"3","1")),IF(K13="ESO",Dati!$C$27,IF(K13="CAD",Dati!$C$28,IF(K13="JUN",Dati!$C$29,IF(K13="SEN",Dati!$C$30,IF(K13="MAS",Dati!$C$31,"ERR"))))),F13),"")</f>
        <v/>
      </c>
      <c r="M13" s="36" t="str">
        <f>IF(AND(C13&lt;&gt;"",I13&lt;&gt;""),CONCATENATE(IF(R13=FALSE,"","T"),IF(K13="ESO",Dati!$C$27,IF(K13="CAD",Dati!$C$28,IF(K13="JUN",Dati!$C$29,IF(K13="SEN",Dati!$C$30,"ERR")))),F13,J13),"")</f>
        <v/>
      </c>
      <c r="N13" s="32"/>
      <c r="O13" s="34" t="str">
        <f t="shared" si="3"/>
        <v/>
      </c>
      <c r="P13" s="78" t="str" cm="1">
        <f t="array" aca="1" ref="P13" ca="1">_xlfn.IFNA(_xlfn.IFS(C13="","",D13="","DATA DI NASCITA NON INSERITA",K13="ERR","CATEGORIA ERRATA",F13="","SESSO NON INSERITO",ISNA(VLOOKUP(F13,SESSO,1,FALSE)),"SESSO ERRATO",G13="","CINTURA NON INSERITA",ISNA(VLOOKUP(G13,CINTURE_TROFEO_MARCHE,1,FALSE)),"CINTURA ERRATA",AND(I13="SI",J13=""),"CATEGORIA DI PESO NON INSERITA",AND(H13="",I13=""),"NESSUNA GARA SELEZIONATA",AND(H13&lt;&gt;"",ISNA(VLOOKUP(H13,SCELTA,1,FALSE))),"ERRORE SCELTA KATA",AND(I13&lt;&gt;"",ISNA(VLOOKUP(I13,SCELTA,1,FALSE))),"ERRORE SCELTA KUMITE",AND(J13&lt;&gt;"",ISNA(VLOOKUP(J13,INDIRECT(CONCATENATE("PESI_",K13,"_",F13)),1,FALSE))),"CATEGORIA DI PESO ERRATA",AND(I13="SI",OR(E13="SI",K13="MAS")),"NON PUÓ GAREGGIARE NEL KUMITE"),"OK")</f>
        <v/>
      </c>
      <c r="Q13" s="16">
        <f t="shared" si="0"/>
        <v>0</v>
      </c>
      <c r="R13" s="42" t="b">
        <f t="shared" si="1"/>
        <v>0</v>
      </c>
      <c r="T13" s="42">
        <f t="shared" ca="1" si="2"/>
        <v>0</v>
      </c>
    </row>
    <row r="14" spans="1:21" s="22" customFormat="1" ht="13.5" customHeight="1" x14ac:dyDescent="0.25">
      <c r="A14" s="3"/>
      <c r="B14" s="37" t="str" cm="1">
        <f t="array" ref="B14">_xlfn.IFS(C14="","",Riepilogo!$C$9="","INSERIRE NOME SOCIETÀ",C14&lt;&gt;"",Riepilogo!$C$9)</f>
        <v/>
      </c>
      <c r="C14" s="35"/>
      <c r="D14" s="38"/>
      <c r="E14" s="38"/>
      <c r="F14" s="38"/>
      <c r="G14" s="29"/>
      <c r="H14" s="44"/>
      <c r="I14" s="44"/>
      <c r="J14" s="33"/>
      <c r="K14" s="30" t="str">
        <f>IF(D14="","",_xlfn.IFNA(INDEX(Dati!$A$26:$A$31,MATCH(D14,Dati!$B$26:$B$31,-1)),"ERR"))</f>
        <v/>
      </c>
      <c r="L14" s="36" t="str">
        <f>IF(AND(C14&lt;&gt;"",H14&lt;&gt;""),CONCATENATE(IF(K14="MAS","5",IF(R14=FALSE,"3","1")),IF(K14="ESO",Dati!$C$27,IF(K14="CAD",Dati!$C$28,IF(K14="JUN",Dati!$C$29,IF(K14="SEN",Dati!$C$30,IF(K14="MAS",Dati!$C$31,"ERR"))))),F14),"")</f>
        <v/>
      </c>
      <c r="M14" s="36" t="str">
        <f>IF(AND(C14&lt;&gt;"",I14&lt;&gt;""),CONCATENATE(IF(R14=FALSE,"","T"),IF(K14="ESO",Dati!$C$27,IF(K14="CAD",Dati!$C$28,IF(K14="JUN",Dati!$C$29,IF(K14="SEN",Dati!$C$30,"ERR")))),F14,J14),"")</f>
        <v/>
      </c>
      <c r="N14" s="32"/>
      <c r="O14" s="34" t="str">
        <f t="shared" si="3"/>
        <v/>
      </c>
      <c r="P14" s="78" t="str" cm="1">
        <f t="array" aca="1" ref="P14" ca="1">_xlfn.IFNA(_xlfn.IFS(C14="","",D14="","DATA DI NASCITA NON INSERITA",K14="ERR","CATEGORIA ERRATA",F14="","SESSO NON INSERITO",ISNA(VLOOKUP(F14,SESSO,1,FALSE)),"SESSO ERRATO",G14="","CINTURA NON INSERITA",ISNA(VLOOKUP(G14,CINTURE_TROFEO_MARCHE,1,FALSE)),"CINTURA ERRATA",AND(I14="SI",J14=""),"CATEGORIA DI PESO NON INSERITA",AND(H14="",I14=""),"NESSUNA GARA SELEZIONATA",AND(H14&lt;&gt;"",ISNA(VLOOKUP(H14,SCELTA,1,FALSE))),"ERRORE SCELTA KATA",AND(I14&lt;&gt;"",ISNA(VLOOKUP(I14,SCELTA,1,FALSE))),"ERRORE SCELTA KUMITE",AND(J14&lt;&gt;"",ISNA(VLOOKUP(J14,INDIRECT(CONCATENATE("PESI_",K14,"_",F14)),1,FALSE))),"CATEGORIA DI PESO ERRATA",AND(I14="SI",OR(E14="SI",K14="MAS")),"NON PUÓ GAREGGIARE NEL KUMITE"),"OK")</f>
        <v/>
      </c>
      <c r="Q14" s="16">
        <f t="shared" si="0"/>
        <v>0</v>
      </c>
      <c r="R14" s="42" t="b">
        <f t="shared" si="1"/>
        <v>0</v>
      </c>
      <c r="T14" s="42">
        <f t="shared" ca="1" si="2"/>
        <v>0</v>
      </c>
    </row>
    <row r="15" spans="1:21" s="22" customFormat="1" ht="13.5" customHeight="1" x14ac:dyDescent="0.25">
      <c r="A15" s="3"/>
      <c r="B15" s="37" t="str" cm="1">
        <f t="array" ref="B15">_xlfn.IFS(C15="","",Riepilogo!$C$9="","INSERIRE NOME SOCIETÀ",C15&lt;&gt;"",Riepilogo!$C$9)</f>
        <v/>
      </c>
      <c r="C15" s="35"/>
      <c r="D15" s="38"/>
      <c r="E15" s="38"/>
      <c r="F15" s="38"/>
      <c r="G15" s="29"/>
      <c r="H15" s="44"/>
      <c r="I15" s="44"/>
      <c r="J15" s="33"/>
      <c r="K15" s="30" t="str">
        <f>IF(D15="","",_xlfn.IFNA(INDEX(Dati!$A$26:$A$31,MATCH(D15,Dati!$B$26:$B$31,-1)),"ERR"))</f>
        <v/>
      </c>
      <c r="L15" s="36" t="str">
        <f>IF(AND(C15&lt;&gt;"",H15&lt;&gt;""),CONCATENATE(IF(K15="MAS","5",IF(R15=FALSE,"3","1")),IF(K15="ESO",Dati!$C$27,IF(K15="CAD",Dati!$C$28,IF(K15="JUN",Dati!$C$29,IF(K15="SEN",Dati!$C$30,IF(K15="MAS",Dati!$C$31,"ERR"))))),F15),"")</f>
        <v/>
      </c>
      <c r="M15" s="36" t="str">
        <f>IF(AND(C15&lt;&gt;"",I15&lt;&gt;""),CONCATENATE(IF(R15=FALSE,"","T"),IF(K15="ESO",Dati!$C$27,IF(K15="CAD",Dati!$C$28,IF(K15="JUN",Dati!$C$29,IF(K15="SEN",Dati!$C$30,"ERR")))),F15,J15),"")</f>
        <v/>
      </c>
      <c r="N15" s="32"/>
      <c r="O15" s="34" t="str">
        <f t="shared" si="3"/>
        <v/>
      </c>
      <c r="P15" s="78" t="str" cm="1">
        <f t="array" aca="1" ref="P15" ca="1">_xlfn.IFNA(_xlfn.IFS(C15="","",D15="","DATA DI NASCITA NON INSERITA",K15="ERR","CATEGORIA ERRATA",F15="","SESSO NON INSERITO",ISNA(VLOOKUP(F15,SESSO,1,FALSE)),"SESSO ERRATO",G15="","CINTURA NON INSERITA",ISNA(VLOOKUP(G15,CINTURE_TROFEO_MARCHE,1,FALSE)),"CINTURA ERRATA",AND(I15="SI",J15=""),"CATEGORIA DI PESO NON INSERITA",AND(H15="",I15=""),"NESSUNA GARA SELEZIONATA",AND(H15&lt;&gt;"",ISNA(VLOOKUP(H15,SCELTA,1,FALSE))),"ERRORE SCELTA KATA",AND(I15&lt;&gt;"",ISNA(VLOOKUP(I15,SCELTA,1,FALSE))),"ERRORE SCELTA KUMITE",AND(J15&lt;&gt;"",ISNA(VLOOKUP(J15,INDIRECT(CONCATENATE("PESI_",K15,"_",F15)),1,FALSE))),"CATEGORIA DI PESO ERRATA",AND(I15="SI",OR(E15="SI",K15="MAS")),"NON PUÓ GAREGGIARE NEL KUMITE"),"OK")</f>
        <v/>
      </c>
      <c r="Q15" s="16">
        <f t="shared" si="0"/>
        <v>0</v>
      </c>
      <c r="R15" s="42" t="b">
        <f t="shared" si="1"/>
        <v>0</v>
      </c>
      <c r="T15" s="42">
        <f t="shared" ca="1" si="2"/>
        <v>0</v>
      </c>
    </row>
    <row r="16" spans="1:21" s="22" customFormat="1" ht="13.5" customHeight="1" x14ac:dyDescent="0.25">
      <c r="A16" s="3"/>
      <c r="B16" s="37" t="str" cm="1">
        <f t="array" ref="B16">_xlfn.IFS(C16="","",Riepilogo!$C$9="","INSERIRE NOME SOCIETÀ",C16&lt;&gt;"",Riepilogo!$C$9)</f>
        <v/>
      </c>
      <c r="C16" s="35"/>
      <c r="D16" s="38"/>
      <c r="E16" s="38"/>
      <c r="F16" s="38"/>
      <c r="G16" s="29"/>
      <c r="H16" s="44"/>
      <c r="I16" s="44"/>
      <c r="J16" s="33"/>
      <c r="K16" s="30" t="str">
        <f>IF(D16="","",_xlfn.IFNA(INDEX(Dati!$A$26:$A$31,MATCH(D16,Dati!$B$26:$B$31,-1)),"ERR"))</f>
        <v/>
      </c>
      <c r="L16" s="36" t="str">
        <f>IF(AND(C16&lt;&gt;"",H16&lt;&gt;""),CONCATENATE(IF(K16="MAS","5",IF(R16=FALSE,"3","1")),IF(K16="ESO",Dati!$C$27,IF(K16="CAD",Dati!$C$28,IF(K16="JUN",Dati!$C$29,IF(K16="SEN",Dati!$C$30,IF(K16="MAS",Dati!$C$31,"ERR"))))),F16),"")</f>
        <v/>
      </c>
      <c r="M16" s="36" t="str">
        <f>IF(AND(C16&lt;&gt;"",I16&lt;&gt;""),CONCATENATE(IF(R16=FALSE,"","T"),IF(K16="ESO",Dati!$C$27,IF(K16="CAD",Dati!$C$28,IF(K16="JUN",Dati!$C$29,IF(K16="SEN",Dati!$C$30,"ERR")))),F16,J16),"")</f>
        <v/>
      </c>
      <c r="N16" s="32"/>
      <c r="O16" s="34" t="str">
        <f t="shared" si="3"/>
        <v/>
      </c>
      <c r="P16" s="78" t="str" cm="1">
        <f t="array" aca="1" ref="P16" ca="1">_xlfn.IFNA(_xlfn.IFS(C16="","",D16="","DATA DI NASCITA NON INSERITA",K16="ERR","CATEGORIA ERRATA",F16="","SESSO NON INSERITO",ISNA(VLOOKUP(F16,SESSO,1,FALSE)),"SESSO ERRATO",G16="","CINTURA NON INSERITA",ISNA(VLOOKUP(G16,CINTURE_TROFEO_MARCHE,1,FALSE)),"CINTURA ERRATA",AND(I16="SI",J16=""),"CATEGORIA DI PESO NON INSERITA",AND(H16="",I16=""),"NESSUNA GARA SELEZIONATA",AND(H16&lt;&gt;"",ISNA(VLOOKUP(H16,SCELTA,1,FALSE))),"ERRORE SCELTA KATA",AND(I16&lt;&gt;"",ISNA(VLOOKUP(I16,SCELTA,1,FALSE))),"ERRORE SCELTA KUMITE",AND(J16&lt;&gt;"",ISNA(VLOOKUP(J16,INDIRECT(CONCATENATE("PESI_",K16,"_",F16)),1,FALSE))),"CATEGORIA DI PESO ERRATA",AND(I16="SI",OR(E16="SI",K16="MAS")),"NON PUÓ GAREGGIARE NEL KUMITE"),"OK")</f>
        <v/>
      </c>
      <c r="Q16" s="16">
        <f t="shared" si="0"/>
        <v>0</v>
      </c>
      <c r="R16" s="42" t="b">
        <f t="shared" si="1"/>
        <v>0</v>
      </c>
      <c r="T16" s="42">
        <f t="shared" ca="1" si="2"/>
        <v>0</v>
      </c>
    </row>
    <row r="17" spans="1:20" s="22" customFormat="1" ht="13.5" customHeight="1" x14ac:dyDescent="0.25">
      <c r="A17" s="3"/>
      <c r="B17" s="37" t="str" cm="1">
        <f t="array" ref="B17">_xlfn.IFS(C17="","",Riepilogo!$C$9="","INSERIRE NOME SOCIETÀ",C17&lt;&gt;"",Riepilogo!$C$9)</f>
        <v/>
      </c>
      <c r="C17" s="35"/>
      <c r="D17" s="38"/>
      <c r="E17" s="38"/>
      <c r="F17" s="38"/>
      <c r="G17" s="29"/>
      <c r="H17" s="44"/>
      <c r="I17" s="44"/>
      <c r="J17" s="33"/>
      <c r="K17" s="30" t="str">
        <f>IF(D17="","",_xlfn.IFNA(INDEX(Dati!$A$26:$A$31,MATCH(D17,Dati!$B$26:$B$31,-1)),"ERR"))</f>
        <v/>
      </c>
      <c r="L17" s="36" t="str">
        <f>IF(AND(C17&lt;&gt;"",H17&lt;&gt;""),CONCATENATE(IF(K17="MAS","5",IF(R17=FALSE,"3","1")),IF(K17="ESO",Dati!$C$27,IF(K17="CAD",Dati!$C$28,IF(K17="JUN",Dati!$C$29,IF(K17="SEN",Dati!$C$30,IF(K17="MAS",Dati!$C$31,"ERR"))))),F17),"")</f>
        <v/>
      </c>
      <c r="M17" s="36" t="str">
        <f>IF(AND(C17&lt;&gt;"",I17&lt;&gt;""),CONCATENATE(IF(R17=FALSE,"","T"),IF(K17="ESO",Dati!$C$27,IF(K17="CAD",Dati!$C$28,IF(K17="JUN",Dati!$C$29,IF(K17="SEN",Dati!$C$30,"ERR")))),F17,J17),"")</f>
        <v/>
      </c>
      <c r="N17" s="32"/>
      <c r="O17" s="34" t="str">
        <f t="shared" si="3"/>
        <v/>
      </c>
      <c r="P17" s="78" t="str" cm="1">
        <f t="array" aca="1" ref="P17" ca="1">_xlfn.IFNA(_xlfn.IFS(C17="","",D17="","DATA DI NASCITA NON INSERITA",K17="ERR","CATEGORIA ERRATA",F17="","SESSO NON INSERITO",ISNA(VLOOKUP(F17,SESSO,1,FALSE)),"SESSO ERRATO",G17="","CINTURA NON INSERITA",ISNA(VLOOKUP(G17,CINTURE_TROFEO_MARCHE,1,FALSE)),"CINTURA ERRATA",AND(I17="SI",J17=""),"CATEGORIA DI PESO NON INSERITA",AND(H17="",I17=""),"NESSUNA GARA SELEZIONATA",AND(H17&lt;&gt;"",ISNA(VLOOKUP(H17,SCELTA,1,FALSE))),"ERRORE SCELTA KATA",AND(I17&lt;&gt;"",ISNA(VLOOKUP(I17,SCELTA,1,FALSE))),"ERRORE SCELTA KUMITE",AND(J17&lt;&gt;"",ISNA(VLOOKUP(J17,INDIRECT(CONCATENATE("PESI_",K17,"_",F17)),1,FALSE))),"CATEGORIA DI PESO ERRATA",AND(I17="SI",OR(E17="SI",K17="MAS")),"NON PUÓ GAREGGIARE NEL KUMITE"),"OK")</f>
        <v/>
      </c>
      <c r="Q17" s="16">
        <f t="shared" si="0"/>
        <v>0</v>
      </c>
      <c r="R17" s="42" t="b">
        <f t="shared" si="1"/>
        <v>0</v>
      </c>
      <c r="T17" s="42">
        <f t="shared" ca="1" si="2"/>
        <v>0</v>
      </c>
    </row>
    <row r="18" spans="1:20" s="22" customFormat="1" ht="13.5" customHeight="1" x14ac:dyDescent="0.25">
      <c r="A18" s="3"/>
      <c r="B18" s="37" t="str" cm="1">
        <f t="array" ref="B18">_xlfn.IFS(C18="","",Riepilogo!$C$9="","INSERIRE NOME SOCIETÀ",C18&lt;&gt;"",Riepilogo!$C$9)</f>
        <v/>
      </c>
      <c r="C18" s="35"/>
      <c r="D18" s="38"/>
      <c r="E18" s="38"/>
      <c r="F18" s="38"/>
      <c r="G18" s="29"/>
      <c r="H18" s="44"/>
      <c r="I18" s="44"/>
      <c r="J18" s="33"/>
      <c r="K18" s="30" t="str">
        <f>IF(D18="","",_xlfn.IFNA(INDEX(Dati!$A$26:$A$31,MATCH(D18,Dati!$B$26:$B$31,-1)),"ERR"))</f>
        <v/>
      </c>
      <c r="L18" s="36" t="str">
        <f>IF(AND(C18&lt;&gt;"",H18&lt;&gt;""),CONCATENATE(IF(K18="MAS","5",IF(R18=FALSE,"3","1")),IF(K18="ESO",Dati!$C$27,IF(K18="CAD",Dati!$C$28,IF(K18="JUN",Dati!$C$29,IF(K18="SEN",Dati!$C$30,IF(K18="MAS",Dati!$C$31,"ERR"))))),F18),"")</f>
        <v/>
      </c>
      <c r="M18" s="36" t="str">
        <f>IF(AND(C18&lt;&gt;"",I18&lt;&gt;""),CONCATENATE(IF(R18=FALSE,"","T"),IF(K18="ESO",Dati!$C$27,IF(K18="CAD",Dati!$C$28,IF(K18="JUN",Dati!$C$29,IF(K18="SEN",Dati!$C$30,"ERR")))),F18,J18),"")</f>
        <v/>
      </c>
      <c r="N18" s="32"/>
      <c r="O18" s="34" t="str">
        <f t="shared" si="3"/>
        <v/>
      </c>
      <c r="P18" s="78" t="str" cm="1">
        <f t="array" aca="1" ref="P18" ca="1">_xlfn.IFNA(_xlfn.IFS(C18="","",D18="","DATA DI NASCITA NON INSERITA",K18="ERR","CATEGORIA ERRATA",F18="","SESSO NON INSERITO",ISNA(VLOOKUP(F18,SESSO,1,FALSE)),"SESSO ERRATO",G18="","CINTURA NON INSERITA",ISNA(VLOOKUP(G18,CINTURE_TROFEO_MARCHE,1,FALSE)),"CINTURA ERRATA",AND(I18="SI",J18=""),"CATEGORIA DI PESO NON INSERITA",AND(H18="",I18=""),"NESSUNA GARA SELEZIONATA",AND(H18&lt;&gt;"",ISNA(VLOOKUP(H18,SCELTA,1,FALSE))),"ERRORE SCELTA KATA",AND(I18&lt;&gt;"",ISNA(VLOOKUP(I18,SCELTA,1,FALSE))),"ERRORE SCELTA KUMITE",AND(J18&lt;&gt;"",ISNA(VLOOKUP(J18,INDIRECT(CONCATENATE("PESI_",K18,"_",F18)),1,FALSE))),"CATEGORIA DI PESO ERRATA",AND(I18="SI",OR(E18="SI",K18="MAS")),"NON PUÓ GAREGGIARE NEL KUMITE"),"OK")</f>
        <v/>
      </c>
      <c r="Q18" s="16">
        <f t="shared" si="0"/>
        <v>0</v>
      </c>
      <c r="R18" s="42" t="b">
        <f t="shared" si="1"/>
        <v>0</v>
      </c>
      <c r="T18" s="42">
        <f t="shared" ca="1" si="2"/>
        <v>0</v>
      </c>
    </row>
    <row r="19" spans="1:20" s="22" customFormat="1" ht="13.5" customHeight="1" x14ac:dyDescent="0.25">
      <c r="A19" s="3"/>
      <c r="B19" s="37" t="str" cm="1">
        <f t="array" ref="B19">_xlfn.IFS(C19="","",Riepilogo!$C$9="","INSERIRE NOME SOCIETÀ",C19&lt;&gt;"",Riepilogo!$C$9)</f>
        <v/>
      </c>
      <c r="C19" s="35"/>
      <c r="D19" s="38"/>
      <c r="E19" s="38"/>
      <c r="F19" s="38"/>
      <c r="G19" s="29"/>
      <c r="H19" s="44"/>
      <c r="I19" s="44"/>
      <c r="J19" s="33"/>
      <c r="K19" s="30" t="str">
        <f>IF(D19="","",_xlfn.IFNA(INDEX(Dati!$A$26:$A$31,MATCH(D19,Dati!$B$26:$B$31,-1)),"ERR"))</f>
        <v/>
      </c>
      <c r="L19" s="36" t="str">
        <f>IF(AND(C19&lt;&gt;"",H19&lt;&gt;""),CONCATENATE(IF(K19="MAS","5",IF(R19=FALSE,"3","1")),IF(K19="ESO",Dati!$C$27,IF(K19="CAD",Dati!$C$28,IF(K19="JUN",Dati!$C$29,IF(K19="SEN",Dati!$C$30,IF(K19="MAS",Dati!$C$31,"ERR"))))),F19),"")</f>
        <v/>
      </c>
      <c r="M19" s="36" t="str">
        <f>IF(AND(C19&lt;&gt;"",I19&lt;&gt;""),CONCATENATE(IF(R19=FALSE,"","T"),IF(K19="ESO",Dati!$C$27,IF(K19="CAD",Dati!$C$28,IF(K19="JUN",Dati!$C$29,IF(K19="SEN",Dati!$C$30,"ERR")))),F19,J19),"")</f>
        <v/>
      </c>
      <c r="N19" s="32"/>
      <c r="O19" s="34" t="str">
        <f t="shared" si="3"/>
        <v/>
      </c>
      <c r="P19" s="78" t="str" cm="1">
        <f t="array" aca="1" ref="P19" ca="1">_xlfn.IFNA(_xlfn.IFS(C19="","",D19="","DATA DI NASCITA NON INSERITA",K19="ERR","CATEGORIA ERRATA",F19="","SESSO NON INSERITO",ISNA(VLOOKUP(F19,SESSO,1,FALSE)),"SESSO ERRATO",G19="","CINTURA NON INSERITA",ISNA(VLOOKUP(G19,CINTURE_TROFEO_MARCHE,1,FALSE)),"CINTURA ERRATA",AND(I19="SI",J19=""),"CATEGORIA DI PESO NON INSERITA",AND(H19="",I19=""),"NESSUNA GARA SELEZIONATA",AND(H19&lt;&gt;"",ISNA(VLOOKUP(H19,SCELTA,1,FALSE))),"ERRORE SCELTA KATA",AND(I19&lt;&gt;"",ISNA(VLOOKUP(I19,SCELTA,1,FALSE))),"ERRORE SCELTA KUMITE",AND(J19&lt;&gt;"",ISNA(VLOOKUP(J19,INDIRECT(CONCATENATE("PESI_",K19,"_",F19)),1,FALSE))),"CATEGORIA DI PESO ERRATA",AND(I19="SI",OR(E19="SI",K19="MAS")),"NON PUÓ GAREGGIARE NEL KUMITE"),"OK")</f>
        <v/>
      </c>
      <c r="Q19" s="16">
        <f t="shared" si="0"/>
        <v>0</v>
      </c>
      <c r="R19" s="42" t="b">
        <f t="shared" si="1"/>
        <v>0</v>
      </c>
      <c r="T19" s="42">
        <f t="shared" ca="1" si="2"/>
        <v>0</v>
      </c>
    </row>
    <row r="20" spans="1:20" s="22" customFormat="1" ht="13.5" customHeight="1" x14ac:dyDescent="0.25">
      <c r="A20" s="3"/>
      <c r="B20" s="37" t="str" cm="1">
        <f t="array" ref="B20">_xlfn.IFS(C20="","",Riepilogo!$C$9="","INSERIRE NOME SOCIETÀ",C20&lt;&gt;"",Riepilogo!$C$9)</f>
        <v/>
      </c>
      <c r="C20" s="35"/>
      <c r="D20" s="38"/>
      <c r="E20" s="38"/>
      <c r="F20" s="38"/>
      <c r="G20" s="29"/>
      <c r="H20" s="44"/>
      <c r="I20" s="44"/>
      <c r="J20" s="33"/>
      <c r="K20" s="30" t="str">
        <f>IF(D20="","",_xlfn.IFNA(INDEX(Dati!$A$26:$A$31,MATCH(D20,Dati!$B$26:$B$31,-1)),"ERR"))</f>
        <v/>
      </c>
      <c r="L20" s="36" t="str">
        <f>IF(AND(C20&lt;&gt;"",H20&lt;&gt;""),CONCATENATE(IF(K20="MAS","5",IF(R20=FALSE,"3","1")),IF(K20="ESO",Dati!$C$27,IF(K20="CAD",Dati!$C$28,IF(K20="JUN",Dati!$C$29,IF(K20="SEN",Dati!$C$30,IF(K20="MAS",Dati!$C$31,"ERR"))))),F20),"")</f>
        <v/>
      </c>
      <c r="M20" s="36" t="str">
        <f>IF(AND(C20&lt;&gt;"",I20&lt;&gt;""),CONCATENATE(IF(R20=FALSE,"","T"),IF(K20="ESO",Dati!$C$27,IF(K20="CAD",Dati!$C$28,IF(K20="JUN",Dati!$C$29,IF(K20="SEN",Dati!$C$30,"ERR")))),F20,J20),"")</f>
        <v/>
      </c>
      <c r="N20" s="32"/>
      <c r="O20" s="34" t="str">
        <f t="shared" si="3"/>
        <v/>
      </c>
      <c r="P20" s="78" t="str" cm="1">
        <f t="array" aca="1" ref="P20" ca="1">_xlfn.IFNA(_xlfn.IFS(C20="","",D20="","DATA DI NASCITA NON INSERITA",K20="ERR","CATEGORIA ERRATA",F20="","SESSO NON INSERITO",ISNA(VLOOKUP(F20,SESSO,1,FALSE)),"SESSO ERRATO",G20="","CINTURA NON INSERITA",ISNA(VLOOKUP(G20,CINTURE_TROFEO_MARCHE,1,FALSE)),"CINTURA ERRATA",AND(I20="SI",J20=""),"CATEGORIA DI PESO NON INSERITA",AND(H20="",I20=""),"NESSUNA GARA SELEZIONATA",AND(H20&lt;&gt;"",ISNA(VLOOKUP(H20,SCELTA,1,FALSE))),"ERRORE SCELTA KATA",AND(I20&lt;&gt;"",ISNA(VLOOKUP(I20,SCELTA,1,FALSE))),"ERRORE SCELTA KUMITE",AND(J20&lt;&gt;"",ISNA(VLOOKUP(J20,INDIRECT(CONCATENATE("PESI_",K20,"_",F20)),1,FALSE))),"CATEGORIA DI PESO ERRATA",AND(I20="SI",OR(E20="SI",K20="MAS")),"NON PUÓ GAREGGIARE NEL KUMITE"),"OK")</f>
        <v/>
      </c>
      <c r="Q20" s="16">
        <f t="shared" si="0"/>
        <v>0</v>
      </c>
      <c r="R20" s="42" t="b">
        <f t="shared" si="1"/>
        <v>0</v>
      </c>
      <c r="T20" s="42">
        <f t="shared" ca="1" si="2"/>
        <v>0</v>
      </c>
    </row>
    <row r="21" spans="1:20" s="22" customFormat="1" ht="13.5" customHeight="1" x14ac:dyDescent="0.25">
      <c r="A21" s="3"/>
      <c r="B21" s="37" t="str" cm="1">
        <f t="array" ref="B21">_xlfn.IFS(C21="","",Riepilogo!$C$9="","INSERIRE NOME SOCIETÀ",C21&lt;&gt;"",Riepilogo!$C$9)</f>
        <v/>
      </c>
      <c r="C21" s="35"/>
      <c r="D21" s="38"/>
      <c r="E21" s="38"/>
      <c r="F21" s="38"/>
      <c r="G21" s="29"/>
      <c r="H21" s="44"/>
      <c r="I21" s="44"/>
      <c r="J21" s="33"/>
      <c r="K21" s="30" t="str">
        <f>IF(D21="","",_xlfn.IFNA(INDEX(Dati!$A$26:$A$31,MATCH(D21,Dati!$B$26:$B$31,-1)),"ERR"))</f>
        <v/>
      </c>
      <c r="L21" s="36" t="str">
        <f>IF(AND(C21&lt;&gt;"",H21&lt;&gt;""),CONCATENATE(IF(K21="MAS","5",IF(R21=FALSE,"3","1")),IF(K21="ESO",Dati!$C$27,IF(K21="CAD",Dati!$C$28,IF(K21="JUN",Dati!$C$29,IF(K21="SEN",Dati!$C$30,IF(K21="MAS",Dati!$C$31,"ERR"))))),F21),"")</f>
        <v/>
      </c>
      <c r="M21" s="36" t="str">
        <f>IF(AND(C21&lt;&gt;"",I21&lt;&gt;""),CONCATENATE(IF(R21=FALSE,"","T"),IF(K21="ESO",Dati!$C$27,IF(K21="CAD",Dati!$C$28,IF(K21="JUN",Dati!$C$29,IF(K21="SEN",Dati!$C$30,"ERR")))),F21,J21),"")</f>
        <v/>
      </c>
      <c r="N21" s="32"/>
      <c r="O21" s="34" t="str">
        <f t="shared" si="3"/>
        <v/>
      </c>
      <c r="P21" s="78" t="str" cm="1">
        <f t="array" aca="1" ref="P21" ca="1">_xlfn.IFNA(_xlfn.IFS(C21="","",D21="","DATA DI NASCITA NON INSERITA",K21="ERR","CATEGORIA ERRATA",F21="","SESSO NON INSERITO",ISNA(VLOOKUP(F21,SESSO,1,FALSE)),"SESSO ERRATO",G21="","CINTURA NON INSERITA",ISNA(VLOOKUP(G21,CINTURE_TROFEO_MARCHE,1,FALSE)),"CINTURA ERRATA",AND(I21="SI",J21=""),"CATEGORIA DI PESO NON INSERITA",AND(H21="",I21=""),"NESSUNA GARA SELEZIONATA",AND(H21&lt;&gt;"",ISNA(VLOOKUP(H21,SCELTA,1,FALSE))),"ERRORE SCELTA KATA",AND(I21&lt;&gt;"",ISNA(VLOOKUP(I21,SCELTA,1,FALSE))),"ERRORE SCELTA KUMITE",AND(J21&lt;&gt;"",ISNA(VLOOKUP(J21,INDIRECT(CONCATENATE("PESI_",K21,"_",F21)),1,FALSE))),"CATEGORIA DI PESO ERRATA",AND(I21="SI",OR(E21="SI",K21="MAS")),"NON PUÓ GAREGGIARE NEL KUMITE"),"OK")</f>
        <v/>
      </c>
      <c r="Q21" s="16">
        <f t="shared" si="0"/>
        <v>0</v>
      </c>
      <c r="R21" s="42" t="b">
        <f t="shared" si="1"/>
        <v>0</v>
      </c>
      <c r="T21" s="42">
        <f t="shared" ca="1" si="2"/>
        <v>0</v>
      </c>
    </row>
    <row r="22" spans="1:20" s="22" customFormat="1" ht="13.5" customHeight="1" x14ac:dyDescent="0.25">
      <c r="A22" s="3"/>
      <c r="B22" s="37" t="str" cm="1">
        <f t="array" ref="B22">_xlfn.IFS(C22="","",Riepilogo!$C$9="","INSERIRE NOME SOCIETÀ",C22&lt;&gt;"",Riepilogo!$C$9)</f>
        <v/>
      </c>
      <c r="C22" s="35"/>
      <c r="D22" s="38"/>
      <c r="E22" s="38"/>
      <c r="F22" s="38"/>
      <c r="G22" s="29"/>
      <c r="H22" s="44"/>
      <c r="I22" s="44"/>
      <c r="J22" s="33"/>
      <c r="K22" s="30" t="str">
        <f>IF(D22="","",_xlfn.IFNA(INDEX(Dati!$A$26:$A$31,MATCH(D22,Dati!$B$26:$B$31,-1)),"ERR"))</f>
        <v/>
      </c>
      <c r="L22" s="36" t="str">
        <f>IF(AND(C22&lt;&gt;"",H22&lt;&gt;""),CONCATENATE(IF(K22="MAS","5",IF(R22=FALSE,"3","1")),IF(K22="ESO",Dati!$C$27,IF(K22="CAD",Dati!$C$28,IF(K22="JUN",Dati!$C$29,IF(K22="SEN",Dati!$C$30,IF(K22="MAS",Dati!$C$31,"ERR"))))),F22),"")</f>
        <v/>
      </c>
      <c r="M22" s="36" t="str">
        <f>IF(AND(C22&lt;&gt;"",I22&lt;&gt;""),CONCATENATE(IF(R22=FALSE,"","T"),IF(K22="ESO",Dati!$C$27,IF(K22="CAD",Dati!$C$28,IF(K22="JUN",Dati!$C$29,IF(K22="SEN",Dati!$C$30,"ERR")))),F22,J22),"")</f>
        <v/>
      </c>
      <c r="N22" s="32"/>
      <c r="O22" s="34" t="str">
        <f t="shared" si="3"/>
        <v/>
      </c>
      <c r="P22" s="78" t="str" cm="1">
        <f t="array" aca="1" ref="P22" ca="1">_xlfn.IFNA(_xlfn.IFS(C22="","",D22="","DATA DI NASCITA NON INSERITA",K22="ERR","CATEGORIA ERRATA",F22="","SESSO NON INSERITO",ISNA(VLOOKUP(F22,SESSO,1,FALSE)),"SESSO ERRATO",G22="","CINTURA NON INSERITA",ISNA(VLOOKUP(G22,CINTURE_TROFEO_MARCHE,1,FALSE)),"CINTURA ERRATA",AND(I22="SI",J22=""),"CATEGORIA DI PESO NON INSERITA",AND(H22="",I22=""),"NESSUNA GARA SELEZIONATA",AND(H22&lt;&gt;"",ISNA(VLOOKUP(H22,SCELTA,1,FALSE))),"ERRORE SCELTA KATA",AND(I22&lt;&gt;"",ISNA(VLOOKUP(I22,SCELTA,1,FALSE))),"ERRORE SCELTA KUMITE",AND(J22&lt;&gt;"",ISNA(VLOOKUP(J22,INDIRECT(CONCATENATE("PESI_",K22,"_",F22)),1,FALSE))),"CATEGORIA DI PESO ERRATA",AND(I22="SI",OR(E22="SI",K22="MAS")),"NON PUÓ GAREGGIARE NEL KUMITE"),"OK")</f>
        <v/>
      </c>
      <c r="Q22" s="16">
        <f t="shared" si="0"/>
        <v>0</v>
      </c>
      <c r="R22" s="42" t="b">
        <f t="shared" si="1"/>
        <v>0</v>
      </c>
      <c r="T22" s="42">
        <f t="shared" ca="1" si="2"/>
        <v>0</v>
      </c>
    </row>
    <row r="23" spans="1:20" s="22" customFormat="1" ht="13.5" customHeight="1" x14ac:dyDescent="0.25">
      <c r="A23" s="3"/>
      <c r="B23" s="37" t="str" cm="1">
        <f t="array" ref="B23">_xlfn.IFS(C23="","",Riepilogo!$C$9="","INSERIRE NOME SOCIETÀ",C23&lt;&gt;"",Riepilogo!$C$9)</f>
        <v/>
      </c>
      <c r="C23" s="35"/>
      <c r="D23" s="38"/>
      <c r="E23" s="38"/>
      <c r="F23" s="38"/>
      <c r="G23" s="29"/>
      <c r="H23" s="44"/>
      <c r="I23" s="44"/>
      <c r="J23" s="33"/>
      <c r="K23" s="30" t="str">
        <f>IF(D23="","",_xlfn.IFNA(INDEX(Dati!$A$26:$A$31,MATCH(D23,Dati!$B$26:$B$31,-1)),"ERR"))</f>
        <v/>
      </c>
      <c r="L23" s="36" t="str">
        <f>IF(AND(C23&lt;&gt;"",H23&lt;&gt;""),CONCATENATE(IF(K23="MAS","5",IF(R23=FALSE,"3","1")),IF(K23="ESO",Dati!$C$27,IF(K23="CAD",Dati!$C$28,IF(K23="JUN",Dati!$C$29,IF(K23="SEN",Dati!$C$30,IF(K23="MAS",Dati!$C$31,"ERR"))))),F23),"")</f>
        <v/>
      </c>
      <c r="M23" s="36" t="str">
        <f>IF(AND(C23&lt;&gt;"",I23&lt;&gt;""),CONCATENATE(IF(R23=FALSE,"","T"),IF(K23="ESO",Dati!$C$27,IF(K23="CAD",Dati!$C$28,IF(K23="JUN",Dati!$C$29,IF(K23="SEN",Dati!$C$30,"ERR")))),F23,J23),"")</f>
        <v/>
      </c>
      <c r="N23" s="32"/>
      <c r="O23" s="34" t="str">
        <f t="shared" si="3"/>
        <v/>
      </c>
      <c r="P23" s="78" t="str" cm="1">
        <f t="array" aca="1" ref="P23" ca="1">_xlfn.IFNA(_xlfn.IFS(C23="","",D23="","DATA DI NASCITA NON INSERITA",K23="ERR","CATEGORIA ERRATA",F23="","SESSO NON INSERITO",ISNA(VLOOKUP(F23,SESSO,1,FALSE)),"SESSO ERRATO",G23="","CINTURA NON INSERITA",ISNA(VLOOKUP(G23,CINTURE_TROFEO_MARCHE,1,FALSE)),"CINTURA ERRATA",AND(I23="SI",J23=""),"CATEGORIA DI PESO NON INSERITA",AND(H23="",I23=""),"NESSUNA GARA SELEZIONATA",AND(H23&lt;&gt;"",ISNA(VLOOKUP(H23,SCELTA,1,FALSE))),"ERRORE SCELTA KATA",AND(I23&lt;&gt;"",ISNA(VLOOKUP(I23,SCELTA,1,FALSE))),"ERRORE SCELTA KUMITE",AND(J23&lt;&gt;"",ISNA(VLOOKUP(J23,INDIRECT(CONCATENATE("PESI_",K23,"_",F23)),1,FALSE))),"CATEGORIA DI PESO ERRATA",AND(I23="SI",OR(E23="SI",K23="MAS")),"NON PUÓ GAREGGIARE NEL KUMITE"),"OK")</f>
        <v/>
      </c>
      <c r="Q23" s="16">
        <f t="shared" si="0"/>
        <v>0</v>
      </c>
      <c r="R23" s="42" t="b">
        <f t="shared" si="1"/>
        <v>0</v>
      </c>
      <c r="T23" s="42">
        <f t="shared" ca="1" si="2"/>
        <v>0</v>
      </c>
    </row>
    <row r="24" spans="1:20" s="22" customFormat="1" ht="13.5" customHeight="1" x14ac:dyDescent="0.25">
      <c r="A24" s="3"/>
      <c r="B24" s="37" t="str" cm="1">
        <f t="array" ref="B24">_xlfn.IFS(C24="","",Riepilogo!$C$9="","INSERIRE NOME SOCIETÀ",C24&lt;&gt;"",Riepilogo!$C$9)</f>
        <v/>
      </c>
      <c r="C24" s="35"/>
      <c r="D24" s="38"/>
      <c r="E24" s="38"/>
      <c r="F24" s="38"/>
      <c r="G24" s="29"/>
      <c r="H24" s="44"/>
      <c r="I24" s="44"/>
      <c r="J24" s="33"/>
      <c r="K24" s="30" t="str">
        <f>IF(D24="","",_xlfn.IFNA(INDEX(Dati!$A$26:$A$31,MATCH(D24,Dati!$B$26:$B$31,-1)),"ERR"))</f>
        <v/>
      </c>
      <c r="L24" s="36" t="str">
        <f>IF(AND(C24&lt;&gt;"",H24&lt;&gt;""),CONCATENATE(IF(K24="MAS","5",IF(R24=FALSE,"3","1")),IF(K24="ESO",Dati!$C$27,IF(K24="CAD",Dati!$C$28,IF(K24="JUN",Dati!$C$29,IF(K24="SEN",Dati!$C$30,IF(K24="MAS",Dati!$C$31,"ERR"))))),F24),"")</f>
        <v/>
      </c>
      <c r="M24" s="36" t="str">
        <f>IF(AND(C24&lt;&gt;"",I24&lt;&gt;""),CONCATENATE(IF(R24=FALSE,"","T"),IF(K24="ESO",Dati!$C$27,IF(K24="CAD",Dati!$C$28,IF(K24="JUN",Dati!$C$29,IF(K24="SEN",Dati!$C$30,"ERR")))),F24,J24),"")</f>
        <v/>
      </c>
      <c r="N24" s="32"/>
      <c r="O24" s="34" t="str">
        <f t="shared" si="3"/>
        <v/>
      </c>
      <c r="P24" s="78" t="str" cm="1">
        <f t="array" aca="1" ref="P24" ca="1">_xlfn.IFNA(_xlfn.IFS(C24="","",D24="","DATA DI NASCITA NON INSERITA",K24="ERR","CATEGORIA ERRATA",F24="","SESSO NON INSERITO",ISNA(VLOOKUP(F24,SESSO,1,FALSE)),"SESSO ERRATO",G24="","CINTURA NON INSERITA",ISNA(VLOOKUP(G24,CINTURE_TROFEO_MARCHE,1,FALSE)),"CINTURA ERRATA",AND(I24="SI",J24=""),"CATEGORIA DI PESO NON INSERITA",AND(H24="",I24=""),"NESSUNA GARA SELEZIONATA",AND(H24&lt;&gt;"",ISNA(VLOOKUP(H24,SCELTA,1,FALSE))),"ERRORE SCELTA KATA",AND(I24&lt;&gt;"",ISNA(VLOOKUP(I24,SCELTA,1,FALSE))),"ERRORE SCELTA KUMITE",AND(J24&lt;&gt;"",ISNA(VLOOKUP(J24,INDIRECT(CONCATENATE("PESI_",K24,"_",F24)),1,FALSE))),"CATEGORIA DI PESO ERRATA",AND(I24="SI",OR(E24="SI",K24="MAS")),"NON PUÓ GAREGGIARE NEL KUMITE"),"OK")</f>
        <v/>
      </c>
      <c r="Q24" s="16">
        <f t="shared" si="0"/>
        <v>0</v>
      </c>
      <c r="R24" s="42" t="b">
        <f t="shared" si="1"/>
        <v>0</v>
      </c>
      <c r="T24" s="42">
        <f t="shared" ca="1" si="2"/>
        <v>0</v>
      </c>
    </row>
    <row r="25" spans="1:20" s="22" customFormat="1" ht="13.5" customHeight="1" x14ac:dyDescent="0.25">
      <c r="A25" s="3"/>
      <c r="B25" s="37" t="str" cm="1">
        <f t="array" ref="B25">_xlfn.IFS(C25="","",Riepilogo!$C$9="","INSERIRE NOME SOCIETÀ",C25&lt;&gt;"",Riepilogo!$C$9)</f>
        <v/>
      </c>
      <c r="C25" s="35"/>
      <c r="D25" s="38"/>
      <c r="E25" s="38"/>
      <c r="F25" s="38"/>
      <c r="G25" s="29"/>
      <c r="H25" s="44"/>
      <c r="I25" s="44"/>
      <c r="J25" s="33"/>
      <c r="K25" s="30" t="str">
        <f>IF(D25="","",_xlfn.IFNA(INDEX(Dati!$A$26:$A$31,MATCH(D25,Dati!$B$26:$B$31,-1)),"ERR"))</f>
        <v/>
      </c>
      <c r="L25" s="36" t="str">
        <f>IF(AND(C25&lt;&gt;"",H25&lt;&gt;""),CONCATENATE(IF(K25="MAS","5",IF(R25=FALSE,"3","1")),IF(K25="ESO",Dati!$C$27,IF(K25="CAD",Dati!$C$28,IF(K25="JUN",Dati!$C$29,IF(K25="SEN",Dati!$C$30,IF(K25="MAS",Dati!$C$31,"ERR"))))),F25),"")</f>
        <v/>
      </c>
      <c r="M25" s="36" t="str">
        <f>IF(AND(C25&lt;&gt;"",I25&lt;&gt;""),CONCATENATE(IF(R25=FALSE,"","T"),IF(K25="ESO",Dati!$C$27,IF(K25="CAD",Dati!$C$28,IF(K25="JUN",Dati!$C$29,IF(K25="SEN",Dati!$C$30,"ERR")))),F25,J25),"")</f>
        <v/>
      </c>
      <c r="N25" s="32"/>
      <c r="O25" s="34" t="str">
        <f t="shared" si="3"/>
        <v/>
      </c>
      <c r="P25" s="78" t="str" cm="1">
        <f t="array" aca="1" ref="P25" ca="1">_xlfn.IFNA(_xlfn.IFS(C25="","",D25="","DATA DI NASCITA NON INSERITA",K25="ERR","CATEGORIA ERRATA",F25="","SESSO NON INSERITO",ISNA(VLOOKUP(F25,SESSO,1,FALSE)),"SESSO ERRATO",G25="","CINTURA NON INSERITA",ISNA(VLOOKUP(G25,CINTURE_TROFEO_MARCHE,1,FALSE)),"CINTURA ERRATA",AND(I25="SI",J25=""),"CATEGORIA DI PESO NON INSERITA",AND(H25="",I25=""),"NESSUNA GARA SELEZIONATA",AND(H25&lt;&gt;"",ISNA(VLOOKUP(H25,SCELTA,1,FALSE))),"ERRORE SCELTA KATA",AND(I25&lt;&gt;"",ISNA(VLOOKUP(I25,SCELTA,1,FALSE))),"ERRORE SCELTA KUMITE",AND(J25&lt;&gt;"",ISNA(VLOOKUP(J25,INDIRECT(CONCATENATE("PESI_",K25,"_",F25)),1,FALSE))),"CATEGORIA DI PESO ERRATA",AND(I25="SI",OR(E25="SI",K25="MAS")),"NON PUÓ GAREGGIARE NEL KUMITE"),"OK")</f>
        <v/>
      </c>
      <c r="Q25" s="16">
        <f t="shared" si="0"/>
        <v>0</v>
      </c>
      <c r="R25" s="42" t="b">
        <f t="shared" si="1"/>
        <v>0</v>
      </c>
      <c r="T25" s="42">
        <f t="shared" ca="1" si="2"/>
        <v>0</v>
      </c>
    </row>
    <row r="26" spans="1:20" s="22" customFormat="1" ht="13.5" customHeight="1" x14ac:dyDescent="0.25">
      <c r="A26" s="3"/>
      <c r="B26" s="37" t="str" cm="1">
        <f t="array" ref="B26">_xlfn.IFS(C26="","",Riepilogo!$C$9="","INSERIRE NOME SOCIETÀ",C26&lt;&gt;"",Riepilogo!$C$9)</f>
        <v/>
      </c>
      <c r="C26" s="35"/>
      <c r="D26" s="38"/>
      <c r="E26" s="38"/>
      <c r="F26" s="38"/>
      <c r="G26" s="29"/>
      <c r="H26" s="44"/>
      <c r="I26" s="44"/>
      <c r="J26" s="33"/>
      <c r="K26" s="30" t="str">
        <f>IF(D26="","",_xlfn.IFNA(INDEX(Dati!$A$26:$A$31,MATCH(D26,Dati!$B$26:$B$31,-1)),"ERR"))</f>
        <v/>
      </c>
      <c r="L26" s="36" t="str">
        <f>IF(AND(C26&lt;&gt;"",H26&lt;&gt;""),CONCATENATE(IF(K26="MAS","5",IF(R26=FALSE,"3","1")),IF(K26="ESO",Dati!$C$27,IF(K26="CAD",Dati!$C$28,IF(K26="JUN",Dati!$C$29,IF(K26="SEN",Dati!$C$30,IF(K26="MAS",Dati!$C$31,"ERR"))))),F26),"")</f>
        <v/>
      </c>
      <c r="M26" s="36" t="str">
        <f>IF(AND(C26&lt;&gt;"",I26&lt;&gt;""),CONCATENATE(IF(R26=FALSE,"","T"),IF(K26="ESO",Dati!$C$27,IF(K26="CAD",Dati!$C$28,IF(K26="JUN",Dati!$C$29,IF(K26="SEN",Dati!$C$30,"ERR")))),F26,J26),"")</f>
        <v/>
      </c>
      <c r="N26" s="32"/>
      <c r="O26" s="34" t="str">
        <f t="shared" si="3"/>
        <v/>
      </c>
      <c r="P26" s="78" t="str" cm="1">
        <f t="array" aca="1" ref="P26" ca="1">_xlfn.IFNA(_xlfn.IFS(C26="","",D26="","DATA DI NASCITA NON INSERITA",K26="ERR","CATEGORIA ERRATA",F26="","SESSO NON INSERITO",ISNA(VLOOKUP(F26,SESSO,1,FALSE)),"SESSO ERRATO",G26="","CINTURA NON INSERITA",ISNA(VLOOKUP(G26,CINTURE_TROFEO_MARCHE,1,FALSE)),"CINTURA ERRATA",AND(I26="SI",J26=""),"CATEGORIA DI PESO NON INSERITA",AND(H26="",I26=""),"NESSUNA GARA SELEZIONATA",AND(H26&lt;&gt;"",ISNA(VLOOKUP(H26,SCELTA,1,FALSE))),"ERRORE SCELTA KATA",AND(I26&lt;&gt;"",ISNA(VLOOKUP(I26,SCELTA,1,FALSE))),"ERRORE SCELTA KUMITE",AND(J26&lt;&gt;"",ISNA(VLOOKUP(J26,INDIRECT(CONCATENATE("PESI_",K26,"_",F26)),1,FALSE))),"CATEGORIA DI PESO ERRATA",AND(I26="SI",OR(E26="SI",K26="MAS")),"NON PUÓ GAREGGIARE NEL KUMITE"),"OK")</f>
        <v/>
      </c>
      <c r="Q26" s="16">
        <f t="shared" si="0"/>
        <v>0</v>
      </c>
      <c r="R26" s="42" t="b">
        <f t="shared" si="1"/>
        <v>0</v>
      </c>
      <c r="T26" s="42">
        <f t="shared" ca="1" si="2"/>
        <v>0</v>
      </c>
    </row>
    <row r="27" spans="1:20" s="22" customFormat="1" ht="13.5" customHeight="1" x14ac:dyDescent="0.25">
      <c r="A27" s="3"/>
      <c r="B27" s="37" t="str" cm="1">
        <f t="array" ref="B27">_xlfn.IFS(C27="","",Riepilogo!$C$9="","INSERIRE NOME SOCIETÀ",C27&lt;&gt;"",Riepilogo!$C$9)</f>
        <v/>
      </c>
      <c r="C27" s="35"/>
      <c r="D27" s="38"/>
      <c r="E27" s="38"/>
      <c r="F27" s="38"/>
      <c r="G27" s="29"/>
      <c r="H27" s="44"/>
      <c r="I27" s="44"/>
      <c r="J27" s="33"/>
      <c r="K27" s="30" t="str">
        <f>IF(D27="","",_xlfn.IFNA(INDEX(Dati!$A$26:$A$31,MATCH(D27,Dati!$B$26:$B$31,-1)),"ERR"))</f>
        <v/>
      </c>
      <c r="L27" s="36" t="str">
        <f>IF(AND(C27&lt;&gt;"",H27&lt;&gt;""),CONCATENATE(IF(K27="MAS","5",IF(R27=FALSE,"3","1")),IF(K27="ESO",Dati!$C$27,IF(K27="CAD",Dati!$C$28,IF(K27="JUN",Dati!$C$29,IF(K27="SEN",Dati!$C$30,IF(K27="MAS",Dati!$C$31,"ERR"))))),F27),"")</f>
        <v/>
      </c>
      <c r="M27" s="36" t="str">
        <f>IF(AND(C27&lt;&gt;"",I27&lt;&gt;""),CONCATENATE(IF(R27=FALSE,"","T"),IF(K27="ESO",Dati!$C$27,IF(K27="CAD",Dati!$C$28,IF(K27="JUN",Dati!$C$29,IF(K27="SEN",Dati!$C$30,"ERR")))),F27,J27),"")</f>
        <v/>
      </c>
      <c r="N27" s="32"/>
      <c r="O27" s="34" t="str">
        <f t="shared" si="3"/>
        <v/>
      </c>
      <c r="P27" s="78" t="str" cm="1">
        <f t="array" aca="1" ref="P27" ca="1">_xlfn.IFNA(_xlfn.IFS(C27="","",D27="","DATA DI NASCITA NON INSERITA",K27="ERR","CATEGORIA ERRATA",F27="","SESSO NON INSERITO",ISNA(VLOOKUP(F27,SESSO,1,FALSE)),"SESSO ERRATO",G27="","CINTURA NON INSERITA",ISNA(VLOOKUP(G27,CINTURE_TROFEO_MARCHE,1,FALSE)),"CINTURA ERRATA",AND(I27="SI",J27=""),"CATEGORIA DI PESO NON INSERITA",AND(H27="",I27=""),"NESSUNA GARA SELEZIONATA",AND(H27&lt;&gt;"",ISNA(VLOOKUP(H27,SCELTA,1,FALSE))),"ERRORE SCELTA KATA",AND(I27&lt;&gt;"",ISNA(VLOOKUP(I27,SCELTA,1,FALSE))),"ERRORE SCELTA KUMITE",AND(J27&lt;&gt;"",ISNA(VLOOKUP(J27,INDIRECT(CONCATENATE("PESI_",K27,"_",F27)),1,FALSE))),"CATEGORIA DI PESO ERRATA",AND(I27="SI",OR(E27="SI",K27="MAS")),"NON PUÓ GAREGGIARE NEL KUMITE"),"OK")</f>
        <v/>
      </c>
      <c r="Q27" s="16">
        <f t="shared" si="0"/>
        <v>0</v>
      </c>
      <c r="R27" s="42" t="b">
        <f t="shared" si="1"/>
        <v>0</v>
      </c>
      <c r="T27" s="42">
        <f t="shared" ca="1" si="2"/>
        <v>0</v>
      </c>
    </row>
    <row r="28" spans="1:20" s="22" customFormat="1" ht="13.5" customHeight="1" x14ac:dyDescent="0.25">
      <c r="A28" s="3"/>
      <c r="B28" s="37" t="str" cm="1">
        <f t="array" ref="B28">_xlfn.IFS(C28="","",Riepilogo!$C$9="","INSERIRE NOME SOCIETÀ",C28&lt;&gt;"",Riepilogo!$C$9)</f>
        <v/>
      </c>
      <c r="C28" s="35"/>
      <c r="D28" s="38"/>
      <c r="E28" s="38"/>
      <c r="F28" s="38"/>
      <c r="G28" s="29"/>
      <c r="H28" s="44"/>
      <c r="I28" s="44"/>
      <c r="J28" s="33"/>
      <c r="K28" s="30" t="str">
        <f>IF(D28="","",_xlfn.IFNA(INDEX(Dati!$A$26:$A$31,MATCH(D28,Dati!$B$26:$B$31,-1)),"ERR"))</f>
        <v/>
      </c>
      <c r="L28" s="36" t="str">
        <f>IF(AND(C28&lt;&gt;"",H28&lt;&gt;""),CONCATENATE(IF(K28="MAS","5",IF(R28=FALSE,"3","1")),IF(K28="ESO",Dati!$C$27,IF(K28="CAD",Dati!$C$28,IF(K28="JUN",Dati!$C$29,IF(K28="SEN",Dati!$C$30,IF(K28="MAS",Dati!$C$31,"ERR"))))),F28),"")</f>
        <v/>
      </c>
      <c r="M28" s="36" t="str">
        <f>IF(AND(C28&lt;&gt;"",I28&lt;&gt;""),CONCATENATE(IF(R28=FALSE,"","T"),IF(K28="ESO",Dati!$C$27,IF(K28="CAD",Dati!$C$28,IF(K28="JUN",Dati!$C$29,IF(K28="SEN",Dati!$C$30,"ERR")))),F28,J28),"")</f>
        <v/>
      </c>
      <c r="N28" s="32"/>
      <c r="O28" s="34" t="str">
        <f t="shared" si="3"/>
        <v/>
      </c>
      <c r="P28" s="78" t="str" cm="1">
        <f t="array" aca="1" ref="P28" ca="1">_xlfn.IFNA(_xlfn.IFS(C28="","",D28="","DATA DI NASCITA NON INSERITA",K28="ERR","CATEGORIA ERRATA",F28="","SESSO NON INSERITO",ISNA(VLOOKUP(F28,SESSO,1,FALSE)),"SESSO ERRATO",G28="","CINTURA NON INSERITA",ISNA(VLOOKUP(G28,CINTURE_TROFEO_MARCHE,1,FALSE)),"CINTURA ERRATA",AND(I28="SI",J28=""),"CATEGORIA DI PESO NON INSERITA",AND(H28="",I28=""),"NESSUNA GARA SELEZIONATA",AND(H28&lt;&gt;"",ISNA(VLOOKUP(H28,SCELTA,1,FALSE))),"ERRORE SCELTA KATA",AND(I28&lt;&gt;"",ISNA(VLOOKUP(I28,SCELTA,1,FALSE))),"ERRORE SCELTA KUMITE",AND(J28&lt;&gt;"",ISNA(VLOOKUP(J28,INDIRECT(CONCATENATE("PESI_",K28,"_",F28)),1,FALSE))),"CATEGORIA DI PESO ERRATA",AND(I28="SI",OR(E28="SI",K28="MAS")),"NON PUÓ GAREGGIARE NEL KUMITE"),"OK")</f>
        <v/>
      </c>
      <c r="Q28" s="16">
        <f t="shared" si="0"/>
        <v>0</v>
      </c>
      <c r="R28" s="42" t="b">
        <f t="shared" si="1"/>
        <v>0</v>
      </c>
      <c r="T28" s="42">
        <f t="shared" ca="1" si="2"/>
        <v>0</v>
      </c>
    </row>
    <row r="29" spans="1:20" s="22" customFormat="1" ht="13.5" customHeight="1" x14ac:dyDescent="0.25">
      <c r="A29" s="3"/>
      <c r="B29" s="37" t="str" cm="1">
        <f t="array" ref="B29">_xlfn.IFS(C29="","",Riepilogo!$C$9="","INSERIRE NOME SOCIETÀ",C29&lt;&gt;"",Riepilogo!$C$9)</f>
        <v/>
      </c>
      <c r="C29" s="35"/>
      <c r="D29" s="38"/>
      <c r="E29" s="38"/>
      <c r="F29" s="38"/>
      <c r="G29" s="29"/>
      <c r="H29" s="44"/>
      <c r="I29" s="44"/>
      <c r="J29" s="33"/>
      <c r="K29" s="30" t="str">
        <f>IF(D29="","",_xlfn.IFNA(INDEX(Dati!$A$26:$A$31,MATCH(D29,Dati!$B$26:$B$31,-1)),"ERR"))</f>
        <v/>
      </c>
      <c r="L29" s="36" t="str">
        <f>IF(AND(C29&lt;&gt;"",H29&lt;&gt;""),CONCATENATE(IF(K29="MAS","5",IF(R29=FALSE,"3","1")),IF(K29="ESO",Dati!$C$27,IF(K29="CAD",Dati!$C$28,IF(K29="JUN",Dati!$C$29,IF(K29="SEN",Dati!$C$30,IF(K29="MAS",Dati!$C$31,"ERR"))))),F29),"")</f>
        <v/>
      </c>
      <c r="M29" s="36" t="str">
        <f>IF(AND(C29&lt;&gt;"",I29&lt;&gt;""),CONCATENATE(IF(R29=FALSE,"","T"),IF(K29="ESO",Dati!$C$27,IF(K29="CAD",Dati!$C$28,IF(K29="JUN",Dati!$C$29,IF(K29="SEN",Dati!$C$30,"ERR")))),F29,J29),"")</f>
        <v/>
      </c>
      <c r="N29" s="32"/>
      <c r="O29" s="34" t="str">
        <f t="shared" si="3"/>
        <v/>
      </c>
      <c r="P29" s="78" t="str" cm="1">
        <f t="array" aca="1" ref="P29" ca="1">_xlfn.IFNA(_xlfn.IFS(C29="","",D29="","DATA DI NASCITA NON INSERITA",K29="ERR","CATEGORIA ERRATA",F29="","SESSO NON INSERITO",ISNA(VLOOKUP(F29,SESSO,1,FALSE)),"SESSO ERRATO",G29="","CINTURA NON INSERITA",ISNA(VLOOKUP(G29,CINTURE_TROFEO_MARCHE,1,FALSE)),"CINTURA ERRATA",AND(I29="SI",J29=""),"CATEGORIA DI PESO NON INSERITA",AND(H29="",I29=""),"NESSUNA GARA SELEZIONATA",AND(H29&lt;&gt;"",ISNA(VLOOKUP(H29,SCELTA,1,FALSE))),"ERRORE SCELTA KATA",AND(I29&lt;&gt;"",ISNA(VLOOKUP(I29,SCELTA,1,FALSE))),"ERRORE SCELTA KUMITE",AND(J29&lt;&gt;"",ISNA(VLOOKUP(J29,INDIRECT(CONCATENATE("PESI_",K29,"_",F29)),1,FALSE))),"CATEGORIA DI PESO ERRATA",AND(I29="SI",OR(E29="SI",K29="MAS")),"NON PUÓ GAREGGIARE NEL KUMITE"),"OK")</f>
        <v/>
      </c>
      <c r="Q29" s="16">
        <f t="shared" si="0"/>
        <v>0</v>
      </c>
      <c r="R29" s="42" t="b">
        <f t="shared" si="1"/>
        <v>0</v>
      </c>
      <c r="T29" s="42">
        <f t="shared" ca="1" si="2"/>
        <v>0</v>
      </c>
    </row>
    <row r="30" spans="1:20" s="22" customFormat="1" ht="13.5" customHeight="1" x14ac:dyDescent="0.25">
      <c r="A30" s="3"/>
      <c r="B30" s="37" t="str" cm="1">
        <f t="array" ref="B30">_xlfn.IFS(C30="","",Riepilogo!$C$9="","INSERIRE NOME SOCIETÀ",C30&lt;&gt;"",Riepilogo!$C$9)</f>
        <v/>
      </c>
      <c r="C30" s="35"/>
      <c r="D30" s="38"/>
      <c r="E30" s="38"/>
      <c r="F30" s="38"/>
      <c r="G30" s="29"/>
      <c r="H30" s="44"/>
      <c r="I30" s="44"/>
      <c r="J30" s="33"/>
      <c r="K30" s="30" t="str">
        <f>IF(D30="","",_xlfn.IFNA(INDEX(Dati!$A$26:$A$31,MATCH(D30,Dati!$B$26:$B$31,-1)),"ERR"))</f>
        <v/>
      </c>
      <c r="L30" s="36" t="str">
        <f>IF(AND(C30&lt;&gt;"",H30&lt;&gt;""),CONCATENATE(IF(K30="MAS","5",IF(R30=FALSE,"3","1")),IF(K30="ESO",Dati!$C$27,IF(K30="CAD",Dati!$C$28,IF(K30="JUN",Dati!$C$29,IF(K30="SEN",Dati!$C$30,IF(K30="MAS",Dati!$C$31,"ERR"))))),F30),"")</f>
        <v/>
      </c>
      <c r="M30" s="36" t="str">
        <f>IF(AND(C30&lt;&gt;"",I30&lt;&gt;""),CONCATENATE(IF(R30=FALSE,"","T"),IF(K30="ESO",Dati!$C$27,IF(K30="CAD",Dati!$C$28,IF(K30="JUN",Dati!$C$29,IF(K30="SEN",Dati!$C$30,"ERR")))),F30,J30),"")</f>
        <v/>
      </c>
      <c r="N30" s="32"/>
      <c r="O30" s="34" t="str">
        <f t="shared" si="3"/>
        <v/>
      </c>
      <c r="P30" s="78" t="str" cm="1">
        <f t="array" aca="1" ref="P30" ca="1">_xlfn.IFNA(_xlfn.IFS(C30="","",D30="","DATA DI NASCITA NON INSERITA",K30="ERR","CATEGORIA ERRATA",F30="","SESSO NON INSERITO",ISNA(VLOOKUP(F30,SESSO,1,FALSE)),"SESSO ERRATO",G30="","CINTURA NON INSERITA",ISNA(VLOOKUP(G30,CINTURE_TROFEO_MARCHE,1,FALSE)),"CINTURA ERRATA",AND(I30="SI",J30=""),"CATEGORIA DI PESO NON INSERITA",AND(H30="",I30=""),"NESSUNA GARA SELEZIONATA",AND(H30&lt;&gt;"",ISNA(VLOOKUP(H30,SCELTA,1,FALSE))),"ERRORE SCELTA KATA",AND(I30&lt;&gt;"",ISNA(VLOOKUP(I30,SCELTA,1,FALSE))),"ERRORE SCELTA KUMITE",AND(J30&lt;&gt;"",ISNA(VLOOKUP(J30,INDIRECT(CONCATENATE("PESI_",K30,"_",F30)),1,FALSE))),"CATEGORIA DI PESO ERRATA",AND(I30="SI",OR(E30="SI",K30="MAS")),"NON PUÓ GAREGGIARE NEL KUMITE"),"OK")</f>
        <v/>
      </c>
      <c r="Q30" s="16">
        <f t="shared" si="0"/>
        <v>0</v>
      </c>
      <c r="R30" s="42" t="b">
        <f t="shared" si="1"/>
        <v>0</v>
      </c>
      <c r="T30" s="42">
        <f t="shared" ca="1" si="2"/>
        <v>0</v>
      </c>
    </row>
    <row r="31" spans="1:20" s="22" customFormat="1" ht="13.5" customHeight="1" x14ac:dyDescent="0.25">
      <c r="A31" s="3"/>
      <c r="B31" s="37" t="str" cm="1">
        <f t="array" ref="B31">_xlfn.IFS(C31="","",Riepilogo!$C$9="","INSERIRE NOME SOCIETÀ",C31&lt;&gt;"",Riepilogo!$C$9)</f>
        <v/>
      </c>
      <c r="C31" s="35"/>
      <c r="D31" s="38"/>
      <c r="E31" s="38"/>
      <c r="F31" s="38"/>
      <c r="G31" s="29"/>
      <c r="H31" s="44"/>
      <c r="I31" s="44"/>
      <c r="J31" s="33"/>
      <c r="K31" s="30" t="str">
        <f>IF(D31="","",_xlfn.IFNA(INDEX(Dati!$A$26:$A$31,MATCH(D31,Dati!$B$26:$B$31,-1)),"ERR"))</f>
        <v/>
      </c>
      <c r="L31" s="36" t="str">
        <f>IF(AND(C31&lt;&gt;"",H31&lt;&gt;""),CONCATENATE(IF(K31="MAS","5",IF(R31=FALSE,"3","1")),IF(K31="ESO",Dati!$C$27,IF(K31="CAD",Dati!$C$28,IF(K31="JUN",Dati!$C$29,IF(K31="SEN",Dati!$C$30,IF(K31="MAS",Dati!$C$31,"ERR"))))),F31),"")</f>
        <v/>
      </c>
      <c r="M31" s="36" t="str">
        <f>IF(AND(C31&lt;&gt;"",I31&lt;&gt;""),CONCATENATE(IF(R31=FALSE,"","T"),IF(K31="ESO",Dati!$C$27,IF(K31="CAD",Dati!$C$28,IF(K31="JUN",Dati!$C$29,IF(K31="SEN",Dati!$C$30,"ERR")))),F31,J31),"")</f>
        <v/>
      </c>
      <c r="N31" s="32"/>
      <c r="O31" s="34" t="str">
        <f t="shared" si="3"/>
        <v/>
      </c>
      <c r="P31" s="78" t="str" cm="1">
        <f t="array" aca="1" ref="P31" ca="1">_xlfn.IFNA(_xlfn.IFS(C31="","",D31="","DATA DI NASCITA NON INSERITA",K31="ERR","CATEGORIA ERRATA",F31="","SESSO NON INSERITO",ISNA(VLOOKUP(F31,SESSO,1,FALSE)),"SESSO ERRATO",G31="","CINTURA NON INSERITA",ISNA(VLOOKUP(G31,CINTURE_TROFEO_MARCHE,1,FALSE)),"CINTURA ERRATA",AND(I31="SI",J31=""),"CATEGORIA DI PESO NON INSERITA",AND(H31="",I31=""),"NESSUNA GARA SELEZIONATA",AND(H31&lt;&gt;"",ISNA(VLOOKUP(H31,SCELTA,1,FALSE))),"ERRORE SCELTA KATA",AND(I31&lt;&gt;"",ISNA(VLOOKUP(I31,SCELTA,1,FALSE))),"ERRORE SCELTA KUMITE",AND(J31&lt;&gt;"",ISNA(VLOOKUP(J31,INDIRECT(CONCATENATE("PESI_",K31,"_",F31)),1,FALSE))),"CATEGORIA DI PESO ERRATA",AND(I31="SI",OR(E31="SI",K31="MAS")),"NON PUÓ GAREGGIARE NEL KUMITE"),"OK")</f>
        <v/>
      </c>
      <c r="Q31" s="16">
        <f t="shared" si="0"/>
        <v>0</v>
      </c>
      <c r="R31" s="42" t="b">
        <f t="shared" si="1"/>
        <v>0</v>
      </c>
      <c r="T31" s="42">
        <f t="shared" ca="1" si="2"/>
        <v>0</v>
      </c>
    </row>
    <row r="32" spans="1:20" s="22" customFormat="1" ht="13.5" customHeight="1" x14ac:dyDescent="0.25">
      <c r="A32" s="3"/>
      <c r="B32" s="37" t="str" cm="1">
        <f t="array" ref="B32">_xlfn.IFS(C32="","",Riepilogo!$C$9="","INSERIRE NOME SOCIETÀ",C32&lt;&gt;"",Riepilogo!$C$9)</f>
        <v/>
      </c>
      <c r="C32" s="35"/>
      <c r="D32" s="38"/>
      <c r="E32" s="38"/>
      <c r="F32" s="38"/>
      <c r="G32" s="29"/>
      <c r="H32" s="44"/>
      <c r="I32" s="44"/>
      <c r="J32" s="33"/>
      <c r="K32" s="30" t="str">
        <f>IF(D32="","",_xlfn.IFNA(INDEX(Dati!$A$26:$A$31,MATCH(D32,Dati!$B$26:$B$31,-1)),"ERR"))</f>
        <v/>
      </c>
      <c r="L32" s="36" t="str">
        <f>IF(AND(C32&lt;&gt;"",H32&lt;&gt;""),CONCATENATE(IF(K32="MAS","5",IF(R32=FALSE,"3","1")),IF(K32="ESO",Dati!$C$27,IF(K32="CAD",Dati!$C$28,IF(K32="JUN",Dati!$C$29,IF(K32="SEN",Dati!$C$30,IF(K32="MAS",Dati!$C$31,"ERR"))))),F32),"")</f>
        <v/>
      </c>
      <c r="M32" s="36" t="str">
        <f>IF(AND(C32&lt;&gt;"",I32&lt;&gt;""),CONCATENATE(IF(R32=FALSE,"","T"),IF(K32="ESO",Dati!$C$27,IF(K32="CAD",Dati!$C$28,IF(K32="JUN",Dati!$C$29,IF(K32="SEN",Dati!$C$30,"ERR")))),F32,J32),"")</f>
        <v/>
      </c>
      <c r="N32" s="32"/>
      <c r="O32" s="34" t="str">
        <f t="shared" si="3"/>
        <v/>
      </c>
      <c r="P32" s="78" t="str" cm="1">
        <f t="array" aca="1" ref="P32" ca="1">_xlfn.IFNA(_xlfn.IFS(C32="","",D32="","DATA DI NASCITA NON INSERITA",K32="ERR","CATEGORIA ERRATA",F32="","SESSO NON INSERITO",ISNA(VLOOKUP(F32,SESSO,1,FALSE)),"SESSO ERRATO",G32="","CINTURA NON INSERITA",ISNA(VLOOKUP(G32,CINTURE_TROFEO_MARCHE,1,FALSE)),"CINTURA ERRATA",AND(I32="SI",J32=""),"CATEGORIA DI PESO NON INSERITA",AND(H32="",I32=""),"NESSUNA GARA SELEZIONATA",AND(H32&lt;&gt;"",ISNA(VLOOKUP(H32,SCELTA,1,FALSE))),"ERRORE SCELTA KATA",AND(I32&lt;&gt;"",ISNA(VLOOKUP(I32,SCELTA,1,FALSE))),"ERRORE SCELTA KUMITE",AND(J32&lt;&gt;"",ISNA(VLOOKUP(J32,INDIRECT(CONCATENATE("PESI_",K32,"_",F32)),1,FALSE))),"CATEGORIA DI PESO ERRATA",AND(I32="SI",OR(E32="SI",K32="MAS")),"NON PUÓ GAREGGIARE NEL KUMITE"),"OK")</f>
        <v/>
      </c>
      <c r="Q32" s="16">
        <f t="shared" si="0"/>
        <v>0</v>
      </c>
      <c r="R32" s="42" t="b">
        <f t="shared" si="1"/>
        <v>0</v>
      </c>
      <c r="T32" s="42">
        <f t="shared" ca="1" si="2"/>
        <v>0</v>
      </c>
    </row>
    <row r="33" spans="1:20" s="22" customFormat="1" ht="13.5" customHeight="1" x14ac:dyDescent="0.25">
      <c r="A33" s="3"/>
      <c r="B33" s="37" t="str" cm="1">
        <f t="array" ref="B33">_xlfn.IFS(C33="","",Riepilogo!$C$9="","INSERIRE NOME SOCIETÀ",C33&lt;&gt;"",Riepilogo!$C$9)</f>
        <v/>
      </c>
      <c r="C33" s="35"/>
      <c r="D33" s="38"/>
      <c r="E33" s="38"/>
      <c r="F33" s="38"/>
      <c r="G33" s="29"/>
      <c r="H33" s="44"/>
      <c r="I33" s="44"/>
      <c r="J33" s="33"/>
      <c r="K33" s="30" t="str">
        <f>IF(D33="","",_xlfn.IFNA(INDEX(Dati!$A$26:$A$31,MATCH(D33,Dati!$B$26:$B$31,-1)),"ERR"))</f>
        <v/>
      </c>
      <c r="L33" s="36" t="str">
        <f>IF(AND(C33&lt;&gt;"",H33&lt;&gt;""),CONCATENATE(IF(K33="MAS","5",IF(R33=FALSE,"3","1")),IF(K33="ESO",Dati!$C$27,IF(K33="CAD",Dati!$C$28,IF(K33="JUN",Dati!$C$29,IF(K33="SEN",Dati!$C$30,IF(K33="MAS",Dati!$C$31,"ERR"))))),F33),"")</f>
        <v/>
      </c>
      <c r="M33" s="36" t="str">
        <f>IF(AND(C33&lt;&gt;"",I33&lt;&gt;""),CONCATENATE(IF(R33=FALSE,"","T"),IF(K33="ESO",Dati!$C$27,IF(K33="CAD",Dati!$C$28,IF(K33="JUN",Dati!$C$29,IF(K33="SEN",Dati!$C$30,"ERR")))),F33,J33),"")</f>
        <v/>
      </c>
      <c r="N33" s="32"/>
      <c r="O33" s="34" t="str">
        <f t="shared" si="3"/>
        <v/>
      </c>
      <c r="P33" s="78" t="str" cm="1">
        <f t="array" aca="1" ref="P33" ca="1">_xlfn.IFNA(_xlfn.IFS(C33="","",D33="","DATA DI NASCITA NON INSERITA",K33="ERR","CATEGORIA ERRATA",F33="","SESSO NON INSERITO",ISNA(VLOOKUP(F33,SESSO,1,FALSE)),"SESSO ERRATO",G33="","CINTURA NON INSERITA",ISNA(VLOOKUP(G33,CINTURE_TROFEO_MARCHE,1,FALSE)),"CINTURA ERRATA",AND(I33="SI",J33=""),"CATEGORIA DI PESO NON INSERITA",AND(H33="",I33=""),"NESSUNA GARA SELEZIONATA",AND(H33&lt;&gt;"",ISNA(VLOOKUP(H33,SCELTA,1,FALSE))),"ERRORE SCELTA KATA",AND(I33&lt;&gt;"",ISNA(VLOOKUP(I33,SCELTA,1,FALSE))),"ERRORE SCELTA KUMITE",AND(J33&lt;&gt;"",ISNA(VLOOKUP(J33,INDIRECT(CONCATENATE("PESI_",K33,"_",F33)),1,FALSE))),"CATEGORIA DI PESO ERRATA",AND(I33="SI",OR(E33="SI",K33="MAS")),"NON PUÓ GAREGGIARE NEL KUMITE"),"OK")</f>
        <v/>
      </c>
      <c r="Q33" s="16">
        <f t="shared" si="0"/>
        <v>0</v>
      </c>
      <c r="R33" s="42" t="b">
        <f t="shared" si="1"/>
        <v>0</v>
      </c>
      <c r="T33" s="42">
        <f t="shared" ca="1" si="2"/>
        <v>0</v>
      </c>
    </row>
    <row r="34" spans="1:20" s="22" customFormat="1" ht="13.5" customHeight="1" x14ac:dyDescent="0.25">
      <c r="A34" s="3"/>
      <c r="B34" s="37" t="str" cm="1">
        <f t="array" ref="B34">_xlfn.IFS(C34="","",Riepilogo!$C$9="","INSERIRE NOME SOCIETÀ",C34&lt;&gt;"",Riepilogo!$C$9)</f>
        <v/>
      </c>
      <c r="C34" s="35"/>
      <c r="D34" s="38"/>
      <c r="E34" s="38"/>
      <c r="F34" s="38"/>
      <c r="G34" s="29"/>
      <c r="H34" s="44"/>
      <c r="I34" s="44"/>
      <c r="J34" s="33"/>
      <c r="K34" s="30" t="str">
        <f>IF(D34="","",_xlfn.IFNA(INDEX(Dati!$A$26:$A$31,MATCH(D34,Dati!$B$26:$B$31,-1)),"ERR"))</f>
        <v/>
      </c>
      <c r="L34" s="36" t="str">
        <f>IF(AND(C34&lt;&gt;"",H34&lt;&gt;""),CONCATENATE(IF(K34="MAS","5",IF(R34=FALSE,"3","1")),IF(K34="ESO",Dati!$C$27,IF(K34="CAD",Dati!$C$28,IF(K34="JUN",Dati!$C$29,IF(K34="SEN",Dati!$C$30,IF(K34="MAS",Dati!$C$31,"ERR"))))),F34),"")</f>
        <v/>
      </c>
      <c r="M34" s="36" t="str">
        <f>IF(AND(C34&lt;&gt;"",I34&lt;&gt;""),CONCATENATE(IF(R34=FALSE,"","T"),IF(K34="ESO",Dati!$C$27,IF(K34="CAD",Dati!$C$28,IF(K34="JUN",Dati!$C$29,IF(K34="SEN",Dati!$C$30,"ERR")))),F34,J34),"")</f>
        <v/>
      </c>
      <c r="N34" s="32"/>
      <c r="O34" s="34" t="str">
        <f t="shared" si="3"/>
        <v/>
      </c>
      <c r="P34" s="78" t="str" cm="1">
        <f t="array" aca="1" ref="P34" ca="1">_xlfn.IFNA(_xlfn.IFS(C34="","",D34="","DATA DI NASCITA NON INSERITA",K34="ERR","CATEGORIA ERRATA",F34="","SESSO NON INSERITO",ISNA(VLOOKUP(F34,SESSO,1,FALSE)),"SESSO ERRATO",G34="","CINTURA NON INSERITA",ISNA(VLOOKUP(G34,CINTURE_TROFEO_MARCHE,1,FALSE)),"CINTURA ERRATA",AND(I34="SI",J34=""),"CATEGORIA DI PESO NON INSERITA",AND(H34="",I34=""),"NESSUNA GARA SELEZIONATA",AND(H34&lt;&gt;"",ISNA(VLOOKUP(H34,SCELTA,1,FALSE))),"ERRORE SCELTA KATA",AND(I34&lt;&gt;"",ISNA(VLOOKUP(I34,SCELTA,1,FALSE))),"ERRORE SCELTA KUMITE",AND(J34&lt;&gt;"",ISNA(VLOOKUP(J34,INDIRECT(CONCATENATE("PESI_",K34,"_",F34)),1,FALSE))),"CATEGORIA DI PESO ERRATA",AND(I34="SI",OR(E34="SI",K34="MAS")),"NON PUÓ GAREGGIARE NEL KUMITE"),"OK")</f>
        <v/>
      </c>
      <c r="Q34" s="16">
        <f t="shared" si="0"/>
        <v>0</v>
      </c>
      <c r="R34" s="42" t="b">
        <f t="shared" si="1"/>
        <v>0</v>
      </c>
      <c r="T34" s="42">
        <f t="shared" ca="1" si="2"/>
        <v>0</v>
      </c>
    </row>
    <row r="35" spans="1:20" s="22" customFormat="1" ht="13.5" customHeight="1" x14ac:dyDescent="0.25">
      <c r="A35" s="3"/>
      <c r="B35" s="37" t="str" cm="1">
        <f t="array" ref="B35">_xlfn.IFS(C35="","",Riepilogo!$C$9="","INSERIRE NOME SOCIETÀ",C35&lt;&gt;"",Riepilogo!$C$9)</f>
        <v/>
      </c>
      <c r="C35" s="35"/>
      <c r="D35" s="38"/>
      <c r="E35" s="38"/>
      <c r="F35" s="38"/>
      <c r="G35" s="29"/>
      <c r="H35" s="44"/>
      <c r="I35" s="44"/>
      <c r="J35" s="33"/>
      <c r="K35" s="30" t="str">
        <f>IF(D35="","",_xlfn.IFNA(INDEX(Dati!$A$26:$A$31,MATCH(D35,Dati!$B$26:$B$31,-1)),"ERR"))</f>
        <v/>
      </c>
      <c r="L35" s="36" t="str">
        <f>IF(AND(C35&lt;&gt;"",H35&lt;&gt;""),CONCATENATE(IF(K35="MAS","5",IF(R35=FALSE,"3","1")),IF(K35="ESO",Dati!$C$27,IF(K35="CAD",Dati!$C$28,IF(K35="JUN",Dati!$C$29,IF(K35="SEN",Dati!$C$30,IF(K35="MAS",Dati!$C$31,"ERR"))))),F35),"")</f>
        <v/>
      </c>
      <c r="M35" s="36" t="str">
        <f>IF(AND(C35&lt;&gt;"",I35&lt;&gt;""),CONCATENATE(IF(R35=FALSE,"","T"),IF(K35="ESO",Dati!$C$27,IF(K35="CAD",Dati!$C$28,IF(K35="JUN",Dati!$C$29,IF(K35="SEN",Dati!$C$30,"ERR")))),F35,J35),"")</f>
        <v/>
      </c>
      <c r="N35" s="32"/>
      <c r="O35" s="34" t="str">
        <f t="shared" si="3"/>
        <v/>
      </c>
      <c r="P35" s="78" t="str" cm="1">
        <f t="array" aca="1" ref="P35" ca="1">_xlfn.IFNA(_xlfn.IFS(C35="","",D35="","DATA DI NASCITA NON INSERITA",K35="ERR","CATEGORIA ERRATA",F35="","SESSO NON INSERITO",ISNA(VLOOKUP(F35,SESSO,1,FALSE)),"SESSO ERRATO",G35="","CINTURA NON INSERITA",ISNA(VLOOKUP(G35,CINTURE_TROFEO_MARCHE,1,FALSE)),"CINTURA ERRATA",AND(I35="SI",J35=""),"CATEGORIA DI PESO NON INSERITA",AND(H35="",I35=""),"NESSUNA GARA SELEZIONATA",AND(H35&lt;&gt;"",ISNA(VLOOKUP(H35,SCELTA,1,FALSE))),"ERRORE SCELTA KATA",AND(I35&lt;&gt;"",ISNA(VLOOKUP(I35,SCELTA,1,FALSE))),"ERRORE SCELTA KUMITE",AND(J35&lt;&gt;"",ISNA(VLOOKUP(J35,INDIRECT(CONCATENATE("PESI_",K35,"_",F35)),1,FALSE))),"CATEGORIA DI PESO ERRATA",AND(I35="SI",OR(E35="SI",K35="MAS")),"NON PUÓ GAREGGIARE NEL KUMITE"),"OK")</f>
        <v/>
      </c>
      <c r="Q35" s="16">
        <f t="shared" si="0"/>
        <v>0</v>
      </c>
      <c r="R35" s="42" t="b">
        <f t="shared" si="1"/>
        <v>0</v>
      </c>
      <c r="T35" s="42">
        <f t="shared" ca="1" si="2"/>
        <v>0</v>
      </c>
    </row>
    <row r="36" spans="1:20" s="22" customFormat="1" ht="13.5" customHeight="1" x14ac:dyDescent="0.25">
      <c r="A36" s="3"/>
      <c r="B36" s="37" t="str" cm="1">
        <f t="array" ref="B36">_xlfn.IFS(C36="","",Riepilogo!$C$9="","INSERIRE NOME SOCIETÀ",C36&lt;&gt;"",Riepilogo!$C$9)</f>
        <v/>
      </c>
      <c r="C36" s="35"/>
      <c r="D36" s="38"/>
      <c r="E36" s="38"/>
      <c r="F36" s="38"/>
      <c r="G36" s="29"/>
      <c r="H36" s="44"/>
      <c r="I36" s="44"/>
      <c r="J36" s="33"/>
      <c r="K36" s="30" t="str">
        <f>IF(D36="","",_xlfn.IFNA(INDEX(Dati!$A$26:$A$31,MATCH(D36,Dati!$B$26:$B$31,-1)),"ERR"))</f>
        <v/>
      </c>
      <c r="L36" s="36" t="str">
        <f>IF(AND(C36&lt;&gt;"",H36&lt;&gt;""),CONCATENATE(IF(K36="MAS","5",IF(R36=FALSE,"3","1")),IF(K36="ESO",Dati!$C$27,IF(K36="CAD",Dati!$C$28,IF(K36="JUN",Dati!$C$29,IF(K36="SEN",Dati!$C$30,IF(K36="MAS",Dati!$C$31,"ERR"))))),F36),"")</f>
        <v/>
      </c>
      <c r="M36" s="36" t="str">
        <f>IF(AND(C36&lt;&gt;"",I36&lt;&gt;""),CONCATENATE(IF(R36=FALSE,"","T"),IF(K36="ESO",Dati!$C$27,IF(K36="CAD",Dati!$C$28,IF(K36="JUN",Dati!$C$29,IF(K36="SEN",Dati!$C$30,"ERR")))),F36,J36),"")</f>
        <v/>
      </c>
      <c r="N36" s="32"/>
      <c r="O36" s="34" t="str">
        <f t="shared" si="3"/>
        <v/>
      </c>
      <c r="P36" s="78" t="str" cm="1">
        <f t="array" aca="1" ref="P36" ca="1">_xlfn.IFNA(_xlfn.IFS(C36="","",D36="","DATA DI NASCITA NON INSERITA",K36="ERR","CATEGORIA ERRATA",F36="","SESSO NON INSERITO",ISNA(VLOOKUP(F36,SESSO,1,FALSE)),"SESSO ERRATO",G36="","CINTURA NON INSERITA",ISNA(VLOOKUP(G36,CINTURE_TROFEO_MARCHE,1,FALSE)),"CINTURA ERRATA",AND(I36="SI",J36=""),"CATEGORIA DI PESO NON INSERITA",AND(H36="",I36=""),"NESSUNA GARA SELEZIONATA",AND(H36&lt;&gt;"",ISNA(VLOOKUP(H36,SCELTA,1,FALSE))),"ERRORE SCELTA KATA",AND(I36&lt;&gt;"",ISNA(VLOOKUP(I36,SCELTA,1,FALSE))),"ERRORE SCELTA KUMITE",AND(J36&lt;&gt;"",ISNA(VLOOKUP(J36,INDIRECT(CONCATENATE("PESI_",K36,"_",F36)),1,FALSE))),"CATEGORIA DI PESO ERRATA",AND(I36="SI",OR(E36="SI",K36="MAS")),"NON PUÓ GAREGGIARE NEL KUMITE"),"OK")</f>
        <v/>
      </c>
      <c r="Q36" s="16">
        <f t="shared" si="0"/>
        <v>0</v>
      </c>
      <c r="R36" s="42" t="b">
        <f t="shared" si="1"/>
        <v>0</v>
      </c>
      <c r="T36" s="42">
        <f t="shared" ca="1" si="2"/>
        <v>0</v>
      </c>
    </row>
    <row r="37" spans="1:20" s="22" customFormat="1" ht="13.5" customHeight="1" x14ac:dyDescent="0.25">
      <c r="A37" s="3"/>
      <c r="B37" s="37" t="str" cm="1">
        <f t="array" ref="B37">_xlfn.IFS(C37="","",Riepilogo!$C$9="","INSERIRE NOME SOCIETÀ",C37&lt;&gt;"",Riepilogo!$C$9)</f>
        <v/>
      </c>
      <c r="C37" s="35"/>
      <c r="D37" s="38"/>
      <c r="E37" s="38"/>
      <c r="F37" s="38"/>
      <c r="G37" s="29"/>
      <c r="H37" s="44"/>
      <c r="I37" s="44"/>
      <c r="J37" s="33"/>
      <c r="K37" s="30" t="str">
        <f>IF(D37="","",_xlfn.IFNA(INDEX(Dati!$A$26:$A$31,MATCH(D37,Dati!$B$26:$B$31,-1)),"ERR"))</f>
        <v/>
      </c>
      <c r="L37" s="36" t="str">
        <f>IF(AND(C37&lt;&gt;"",H37&lt;&gt;""),CONCATENATE(IF(K37="MAS","5",IF(R37=FALSE,"3","1")),IF(K37="ESO",Dati!$C$27,IF(K37="CAD",Dati!$C$28,IF(K37="JUN",Dati!$C$29,IF(K37="SEN",Dati!$C$30,IF(K37="MAS",Dati!$C$31,"ERR"))))),F37),"")</f>
        <v/>
      </c>
      <c r="M37" s="36" t="str">
        <f>IF(AND(C37&lt;&gt;"",I37&lt;&gt;""),CONCATENATE(IF(R37=FALSE,"","T"),IF(K37="ESO",Dati!$C$27,IF(K37="CAD",Dati!$C$28,IF(K37="JUN",Dati!$C$29,IF(K37="SEN",Dati!$C$30,"ERR")))),F37,J37),"")</f>
        <v/>
      </c>
      <c r="N37" s="32"/>
      <c r="O37" s="34" t="str">
        <f t="shared" si="3"/>
        <v/>
      </c>
      <c r="P37" s="78" t="str" cm="1">
        <f t="array" aca="1" ref="P37" ca="1">_xlfn.IFNA(_xlfn.IFS(C37="","",D37="","DATA DI NASCITA NON INSERITA",K37="ERR","CATEGORIA ERRATA",F37="","SESSO NON INSERITO",ISNA(VLOOKUP(F37,SESSO,1,FALSE)),"SESSO ERRATO",G37="","CINTURA NON INSERITA",ISNA(VLOOKUP(G37,CINTURE_TROFEO_MARCHE,1,FALSE)),"CINTURA ERRATA",AND(I37="SI",J37=""),"CATEGORIA DI PESO NON INSERITA",AND(H37="",I37=""),"NESSUNA GARA SELEZIONATA",AND(H37&lt;&gt;"",ISNA(VLOOKUP(H37,SCELTA,1,FALSE))),"ERRORE SCELTA KATA",AND(I37&lt;&gt;"",ISNA(VLOOKUP(I37,SCELTA,1,FALSE))),"ERRORE SCELTA KUMITE",AND(J37&lt;&gt;"",ISNA(VLOOKUP(J37,INDIRECT(CONCATENATE("PESI_",K37,"_",F37)),1,FALSE))),"CATEGORIA DI PESO ERRATA",AND(I37="SI",OR(E37="SI",K37="MAS")),"NON PUÓ GAREGGIARE NEL KUMITE"),"OK")</f>
        <v/>
      </c>
      <c r="Q37" s="16">
        <f t="shared" si="0"/>
        <v>0</v>
      </c>
      <c r="R37" s="42" t="b">
        <f t="shared" si="1"/>
        <v>0</v>
      </c>
      <c r="T37" s="42">
        <f t="shared" ca="1" si="2"/>
        <v>0</v>
      </c>
    </row>
    <row r="38" spans="1:20" s="22" customFormat="1" ht="13.5" customHeight="1" x14ac:dyDescent="0.25">
      <c r="A38" s="3"/>
      <c r="B38" s="37" t="str" cm="1">
        <f t="array" ref="B38">_xlfn.IFS(C38="","",Riepilogo!$C$9="","INSERIRE NOME SOCIETÀ",C38&lt;&gt;"",Riepilogo!$C$9)</f>
        <v/>
      </c>
      <c r="C38" s="35"/>
      <c r="D38" s="38"/>
      <c r="E38" s="38"/>
      <c r="F38" s="38"/>
      <c r="G38" s="29"/>
      <c r="H38" s="44"/>
      <c r="I38" s="44"/>
      <c r="J38" s="33"/>
      <c r="K38" s="30" t="str">
        <f>IF(D38="","",_xlfn.IFNA(INDEX(Dati!$A$26:$A$31,MATCH(D38,Dati!$B$26:$B$31,-1)),"ERR"))</f>
        <v/>
      </c>
      <c r="L38" s="36" t="str">
        <f>IF(AND(C38&lt;&gt;"",H38&lt;&gt;""),CONCATENATE(IF(K38="MAS","5",IF(R38=FALSE,"3","1")),IF(K38="ESO",Dati!$C$27,IF(K38="CAD",Dati!$C$28,IF(K38="JUN",Dati!$C$29,IF(K38="SEN",Dati!$C$30,IF(K38="MAS",Dati!$C$31,"ERR"))))),F38),"")</f>
        <v/>
      </c>
      <c r="M38" s="36" t="str">
        <f>IF(AND(C38&lt;&gt;"",I38&lt;&gt;""),CONCATENATE(IF(R38=FALSE,"","T"),IF(K38="ESO",Dati!$C$27,IF(K38="CAD",Dati!$C$28,IF(K38="JUN",Dati!$C$29,IF(K38="SEN",Dati!$C$30,"ERR")))),F38,J38),"")</f>
        <v/>
      </c>
      <c r="N38" s="32"/>
      <c r="O38" s="34" t="str">
        <f t="shared" si="3"/>
        <v/>
      </c>
      <c r="P38" s="78" t="str" cm="1">
        <f t="array" aca="1" ref="P38" ca="1">_xlfn.IFNA(_xlfn.IFS(C38="","",D38="","DATA DI NASCITA NON INSERITA",K38="ERR","CATEGORIA ERRATA",F38="","SESSO NON INSERITO",ISNA(VLOOKUP(F38,SESSO,1,FALSE)),"SESSO ERRATO",G38="","CINTURA NON INSERITA",ISNA(VLOOKUP(G38,CINTURE_TROFEO_MARCHE,1,FALSE)),"CINTURA ERRATA",AND(I38="SI",J38=""),"CATEGORIA DI PESO NON INSERITA",AND(H38="",I38=""),"NESSUNA GARA SELEZIONATA",AND(H38&lt;&gt;"",ISNA(VLOOKUP(H38,SCELTA,1,FALSE))),"ERRORE SCELTA KATA",AND(I38&lt;&gt;"",ISNA(VLOOKUP(I38,SCELTA,1,FALSE))),"ERRORE SCELTA KUMITE",AND(J38&lt;&gt;"",ISNA(VLOOKUP(J38,INDIRECT(CONCATENATE("PESI_",K38,"_",F38)),1,FALSE))),"CATEGORIA DI PESO ERRATA",AND(I38="SI",OR(E38="SI",K38="MAS")),"NON PUÓ GAREGGIARE NEL KUMITE"),"OK")</f>
        <v/>
      </c>
      <c r="Q38" s="16">
        <f t="shared" si="0"/>
        <v>0</v>
      </c>
      <c r="R38" s="42" t="b">
        <f t="shared" si="1"/>
        <v>0</v>
      </c>
      <c r="T38" s="42">
        <f t="shared" ca="1" si="2"/>
        <v>0</v>
      </c>
    </row>
    <row r="39" spans="1:20" s="22" customFormat="1" ht="13.5" customHeight="1" x14ac:dyDescent="0.25">
      <c r="A39" s="3"/>
      <c r="B39" s="37" t="str" cm="1">
        <f t="array" ref="B39">_xlfn.IFS(C39="","",Riepilogo!$C$9="","INSERIRE NOME SOCIETÀ",C39&lt;&gt;"",Riepilogo!$C$9)</f>
        <v/>
      </c>
      <c r="C39" s="35"/>
      <c r="D39" s="38"/>
      <c r="E39" s="38"/>
      <c r="F39" s="38"/>
      <c r="G39" s="29"/>
      <c r="H39" s="44"/>
      <c r="I39" s="44"/>
      <c r="J39" s="33"/>
      <c r="K39" s="30" t="str">
        <f>IF(D39="","",_xlfn.IFNA(INDEX(Dati!$A$26:$A$31,MATCH(D39,Dati!$B$26:$B$31,-1)),"ERR"))</f>
        <v/>
      </c>
      <c r="L39" s="36" t="str">
        <f>IF(AND(C39&lt;&gt;"",H39&lt;&gt;""),CONCATENATE(IF(K39="MAS","5",IF(R39=FALSE,"3","1")),IF(K39="ESO",Dati!$C$27,IF(K39="CAD",Dati!$C$28,IF(K39="JUN",Dati!$C$29,IF(K39="SEN",Dati!$C$30,IF(K39="MAS",Dati!$C$31,"ERR"))))),F39),"")</f>
        <v/>
      </c>
      <c r="M39" s="36" t="str">
        <f>IF(AND(C39&lt;&gt;"",I39&lt;&gt;""),CONCATENATE(IF(R39=FALSE,"","T"),IF(K39="ESO",Dati!$C$27,IF(K39="CAD",Dati!$C$28,IF(K39="JUN",Dati!$C$29,IF(K39="SEN",Dati!$C$30,"ERR")))),F39,J39),"")</f>
        <v/>
      </c>
      <c r="N39" s="32"/>
      <c r="O39" s="34" t="str">
        <f t="shared" si="3"/>
        <v/>
      </c>
      <c r="P39" s="78" t="str" cm="1">
        <f t="array" aca="1" ref="P39" ca="1">_xlfn.IFNA(_xlfn.IFS(C39="","",D39="","DATA DI NASCITA NON INSERITA",K39="ERR","CATEGORIA ERRATA",F39="","SESSO NON INSERITO",ISNA(VLOOKUP(F39,SESSO,1,FALSE)),"SESSO ERRATO",G39="","CINTURA NON INSERITA",ISNA(VLOOKUP(G39,CINTURE_TROFEO_MARCHE,1,FALSE)),"CINTURA ERRATA",AND(I39="SI",J39=""),"CATEGORIA DI PESO NON INSERITA",AND(H39="",I39=""),"NESSUNA GARA SELEZIONATA",AND(H39&lt;&gt;"",ISNA(VLOOKUP(H39,SCELTA,1,FALSE))),"ERRORE SCELTA KATA",AND(I39&lt;&gt;"",ISNA(VLOOKUP(I39,SCELTA,1,FALSE))),"ERRORE SCELTA KUMITE",AND(J39&lt;&gt;"",ISNA(VLOOKUP(J39,INDIRECT(CONCATENATE("PESI_",K39,"_",F39)),1,FALSE))),"CATEGORIA DI PESO ERRATA",AND(I39="SI",OR(E39="SI",K39="MAS")),"NON PUÓ GAREGGIARE NEL KUMITE"),"OK")</f>
        <v/>
      </c>
      <c r="Q39" s="16">
        <f t="shared" ref="Q39:Q71" si="4">COUNTA(H39:I39)</f>
        <v>0</v>
      </c>
      <c r="R39" s="42" t="b">
        <f t="shared" ref="R39:R70" si="5">_xlfn.IFNA(MATCH(G39,TECHNICOLOR,0),FALSE)</f>
        <v>0</v>
      </c>
      <c r="T39" s="42">
        <f t="shared" ca="1" si="2"/>
        <v>0</v>
      </c>
    </row>
    <row r="40" spans="1:20" s="22" customFormat="1" ht="13.5" customHeight="1" x14ac:dyDescent="0.25">
      <c r="A40" s="3"/>
      <c r="B40" s="37" t="str" cm="1">
        <f t="array" ref="B40">_xlfn.IFS(C40="","",Riepilogo!$C$9="","INSERIRE NOME SOCIETÀ",C40&lt;&gt;"",Riepilogo!$C$9)</f>
        <v/>
      </c>
      <c r="C40" s="35"/>
      <c r="D40" s="38"/>
      <c r="E40" s="38"/>
      <c r="F40" s="38"/>
      <c r="G40" s="29"/>
      <c r="H40" s="44"/>
      <c r="I40" s="44"/>
      <c r="J40" s="33"/>
      <c r="K40" s="30" t="str">
        <f>IF(D40="","",_xlfn.IFNA(INDEX(Dati!$A$26:$A$31,MATCH(D40,Dati!$B$26:$B$31,-1)),"ERR"))</f>
        <v/>
      </c>
      <c r="L40" s="36" t="str">
        <f>IF(AND(C40&lt;&gt;"",H40&lt;&gt;""),CONCATENATE(IF(K40="MAS","5",IF(R40=FALSE,"3","1")),IF(K40="ESO",Dati!$C$27,IF(K40="CAD",Dati!$C$28,IF(K40="JUN",Dati!$C$29,IF(K40="SEN",Dati!$C$30,IF(K40="MAS",Dati!$C$31,"ERR"))))),F40),"")</f>
        <v/>
      </c>
      <c r="M40" s="36" t="str">
        <f>IF(AND(C40&lt;&gt;"",I40&lt;&gt;""),CONCATENATE(IF(R40=FALSE,"","T"),IF(K40="ESO",Dati!$C$27,IF(K40="CAD",Dati!$C$28,IF(K40="JUN",Dati!$C$29,IF(K40="SEN",Dati!$C$30,"ERR")))),F40,J40),"")</f>
        <v/>
      </c>
      <c r="N40" s="32"/>
      <c r="O40" s="34" t="str">
        <f t="shared" si="3"/>
        <v/>
      </c>
      <c r="P40" s="78" t="str" cm="1">
        <f t="array" aca="1" ref="P40" ca="1">_xlfn.IFNA(_xlfn.IFS(C40="","",D40="","DATA DI NASCITA NON INSERITA",K40="ERR","CATEGORIA ERRATA",F40="","SESSO NON INSERITO",ISNA(VLOOKUP(F40,SESSO,1,FALSE)),"SESSO ERRATO",G40="","CINTURA NON INSERITA",ISNA(VLOOKUP(G40,CINTURE_TROFEO_MARCHE,1,FALSE)),"CINTURA ERRATA",AND(I40="SI",J40=""),"CATEGORIA DI PESO NON INSERITA",AND(H40="",I40=""),"NESSUNA GARA SELEZIONATA",AND(H40&lt;&gt;"",ISNA(VLOOKUP(H40,SCELTA,1,FALSE))),"ERRORE SCELTA KATA",AND(I40&lt;&gt;"",ISNA(VLOOKUP(I40,SCELTA,1,FALSE))),"ERRORE SCELTA KUMITE",AND(J40&lt;&gt;"",ISNA(VLOOKUP(J40,INDIRECT(CONCATENATE("PESI_",K40,"_",F40)),1,FALSE))),"CATEGORIA DI PESO ERRATA",AND(I40="SI",OR(E40="SI",K40="MAS")),"NON PUÓ GAREGGIARE NEL KUMITE"),"OK")</f>
        <v/>
      </c>
      <c r="Q40" s="16">
        <f t="shared" si="4"/>
        <v>0</v>
      </c>
      <c r="R40" s="42" t="b">
        <f t="shared" si="5"/>
        <v>0</v>
      </c>
      <c r="T40" s="42">
        <f t="shared" ca="1" si="2"/>
        <v>0</v>
      </c>
    </row>
    <row r="41" spans="1:20" s="22" customFormat="1" ht="13.5" customHeight="1" x14ac:dyDescent="0.25">
      <c r="A41" s="3"/>
      <c r="B41" s="37" t="str" cm="1">
        <f t="array" ref="B41">_xlfn.IFS(C41="","",Riepilogo!$C$9="","INSERIRE NOME SOCIETÀ",C41&lt;&gt;"",Riepilogo!$C$9)</f>
        <v/>
      </c>
      <c r="C41" s="35"/>
      <c r="D41" s="38"/>
      <c r="E41" s="38"/>
      <c r="F41" s="38"/>
      <c r="G41" s="29"/>
      <c r="H41" s="44"/>
      <c r="I41" s="44"/>
      <c r="J41" s="33"/>
      <c r="K41" s="30" t="str">
        <f>IF(D41="","",_xlfn.IFNA(INDEX(Dati!$A$26:$A$31,MATCH(D41,Dati!$B$26:$B$31,-1)),"ERR"))</f>
        <v/>
      </c>
      <c r="L41" s="36" t="str">
        <f>IF(AND(C41&lt;&gt;"",H41&lt;&gt;""),CONCATENATE(IF(K41="MAS","5",IF(R41=FALSE,"3","1")),IF(K41="ESO",Dati!$C$27,IF(K41="CAD",Dati!$C$28,IF(K41="JUN",Dati!$C$29,IF(K41="SEN",Dati!$C$30,IF(K41="MAS",Dati!$C$31,"ERR"))))),F41),"")</f>
        <v/>
      </c>
      <c r="M41" s="36" t="str">
        <f>IF(AND(C41&lt;&gt;"",I41&lt;&gt;""),CONCATENATE(IF(R41=FALSE,"","T"),IF(K41="ESO",Dati!$C$27,IF(K41="CAD",Dati!$C$28,IF(K41="JUN",Dati!$C$29,IF(K41="SEN",Dati!$C$30,"ERR")))),F41,J41),"")</f>
        <v/>
      </c>
      <c r="N41" s="32"/>
      <c r="O41" s="34" t="str">
        <f t="shared" si="3"/>
        <v/>
      </c>
      <c r="P41" s="78" t="str" cm="1">
        <f t="array" aca="1" ref="P41" ca="1">_xlfn.IFNA(_xlfn.IFS(C41="","",D41="","DATA DI NASCITA NON INSERITA",K41="ERR","CATEGORIA ERRATA",F41="","SESSO NON INSERITO",ISNA(VLOOKUP(F41,SESSO,1,FALSE)),"SESSO ERRATO",G41="","CINTURA NON INSERITA",ISNA(VLOOKUP(G41,CINTURE_TROFEO_MARCHE,1,FALSE)),"CINTURA ERRATA",AND(I41="SI",J41=""),"CATEGORIA DI PESO NON INSERITA",AND(H41="",I41=""),"NESSUNA GARA SELEZIONATA",AND(H41&lt;&gt;"",ISNA(VLOOKUP(H41,SCELTA,1,FALSE))),"ERRORE SCELTA KATA",AND(I41&lt;&gt;"",ISNA(VLOOKUP(I41,SCELTA,1,FALSE))),"ERRORE SCELTA KUMITE",AND(J41&lt;&gt;"",ISNA(VLOOKUP(J41,INDIRECT(CONCATENATE("PESI_",K41,"_",F41)),1,FALSE))),"CATEGORIA DI PESO ERRATA",AND(I41="SI",OR(E41="SI",K41="MAS")),"NON PUÓ GAREGGIARE NEL KUMITE"),"OK")</f>
        <v/>
      </c>
      <c r="Q41" s="16">
        <f t="shared" si="4"/>
        <v>0</v>
      </c>
      <c r="R41" s="42" t="b">
        <f t="shared" si="5"/>
        <v>0</v>
      </c>
      <c r="T41" s="42">
        <f t="shared" ca="1" si="2"/>
        <v>0</v>
      </c>
    </row>
    <row r="42" spans="1:20" s="22" customFormat="1" ht="13.5" customHeight="1" x14ac:dyDescent="0.25">
      <c r="A42" s="3"/>
      <c r="B42" s="37" t="str" cm="1">
        <f t="array" ref="B42">_xlfn.IFS(C42="","",Riepilogo!$C$9="","INSERIRE NOME SOCIETÀ",C42&lt;&gt;"",Riepilogo!$C$9)</f>
        <v/>
      </c>
      <c r="C42" s="35"/>
      <c r="D42" s="38"/>
      <c r="E42" s="38"/>
      <c r="F42" s="38"/>
      <c r="G42" s="29"/>
      <c r="H42" s="44"/>
      <c r="I42" s="44"/>
      <c r="J42" s="33"/>
      <c r="K42" s="30" t="str">
        <f>IF(D42="","",_xlfn.IFNA(INDEX(Dati!$A$26:$A$31,MATCH(D42,Dati!$B$26:$B$31,-1)),"ERR"))</f>
        <v/>
      </c>
      <c r="L42" s="36" t="str">
        <f>IF(AND(C42&lt;&gt;"",H42&lt;&gt;""),CONCATENATE(IF(K42="MAS","5",IF(R42=FALSE,"3","1")),IF(K42="ESO",Dati!$C$27,IF(K42="CAD",Dati!$C$28,IF(K42="JUN",Dati!$C$29,IF(K42="SEN",Dati!$C$30,IF(K42="MAS",Dati!$C$31,"ERR"))))),F42),"")</f>
        <v/>
      </c>
      <c r="M42" s="36" t="str">
        <f>IF(AND(C42&lt;&gt;"",I42&lt;&gt;""),CONCATENATE(IF(R42=FALSE,"","T"),IF(K42="ESO",Dati!$C$27,IF(K42="CAD",Dati!$C$28,IF(K42="JUN",Dati!$C$29,IF(K42="SEN",Dati!$C$30,"ERR")))),F42,J42),"")</f>
        <v/>
      </c>
      <c r="N42" s="32"/>
      <c r="O42" s="34" t="str">
        <f t="shared" si="3"/>
        <v/>
      </c>
      <c r="P42" s="78" t="str" cm="1">
        <f t="array" aca="1" ref="P42" ca="1">_xlfn.IFNA(_xlfn.IFS(C42="","",D42="","DATA DI NASCITA NON INSERITA",K42="ERR","CATEGORIA ERRATA",F42="","SESSO NON INSERITO",ISNA(VLOOKUP(F42,SESSO,1,FALSE)),"SESSO ERRATO",G42="","CINTURA NON INSERITA",ISNA(VLOOKUP(G42,CINTURE_TROFEO_MARCHE,1,FALSE)),"CINTURA ERRATA",AND(I42="SI",J42=""),"CATEGORIA DI PESO NON INSERITA",AND(H42="",I42=""),"NESSUNA GARA SELEZIONATA",AND(H42&lt;&gt;"",ISNA(VLOOKUP(H42,SCELTA,1,FALSE))),"ERRORE SCELTA KATA",AND(I42&lt;&gt;"",ISNA(VLOOKUP(I42,SCELTA,1,FALSE))),"ERRORE SCELTA KUMITE",AND(J42&lt;&gt;"",ISNA(VLOOKUP(J42,INDIRECT(CONCATENATE("PESI_",K42,"_",F42)),1,FALSE))),"CATEGORIA DI PESO ERRATA",AND(I42="SI",OR(E42="SI",K42="MAS")),"NON PUÓ GAREGGIARE NEL KUMITE"),"OK")</f>
        <v/>
      </c>
      <c r="Q42" s="16">
        <f t="shared" si="4"/>
        <v>0</v>
      </c>
      <c r="R42" s="42" t="b">
        <f t="shared" si="5"/>
        <v>0</v>
      </c>
      <c r="T42" s="42">
        <f t="shared" ca="1" si="2"/>
        <v>0</v>
      </c>
    </row>
    <row r="43" spans="1:20" s="22" customFormat="1" ht="13.5" customHeight="1" x14ac:dyDescent="0.25">
      <c r="A43" s="3"/>
      <c r="B43" s="37" t="str" cm="1">
        <f t="array" ref="B43">_xlfn.IFS(C43="","",Riepilogo!$C$9="","INSERIRE NOME SOCIETÀ",C43&lt;&gt;"",Riepilogo!$C$9)</f>
        <v/>
      </c>
      <c r="C43" s="35"/>
      <c r="D43" s="38"/>
      <c r="E43" s="38"/>
      <c r="F43" s="38"/>
      <c r="G43" s="29"/>
      <c r="H43" s="44"/>
      <c r="I43" s="44"/>
      <c r="J43" s="33"/>
      <c r="K43" s="30" t="str">
        <f>IF(D43="","",_xlfn.IFNA(INDEX(Dati!$A$26:$A$31,MATCH(D43,Dati!$B$26:$B$31,-1)),"ERR"))</f>
        <v/>
      </c>
      <c r="L43" s="36" t="str">
        <f>IF(AND(C43&lt;&gt;"",H43&lt;&gt;""),CONCATENATE(IF(K43="MAS","5",IF(R43=FALSE,"3","1")),IF(K43="ESO",Dati!$C$27,IF(K43="CAD",Dati!$C$28,IF(K43="JUN",Dati!$C$29,IF(K43="SEN",Dati!$C$30,IF(K43="MAS",Dati!$C$31,"ERR"))))),F43),"")</f>
        <v/>
      </c>
      <c r="M43" s="36" t="str">
        <f>IF(AND(C43&lt;&gt;"",I43&lt;&gt;""),CONCATENATE(IF(R43=FALSE,"","T"),IF(K43="ESO",Dati!$C$27,IF(K43="CAD",Dati!$C$28,IF(K43="JUN",Dati!$C$29,IF(K43="SEN",Dati!$C$30,"ERR")))),F43,J43),"")</f>
        <v/>
      </c>
      <c r="N43" s="32"/>
      <c r="O43" s="34" t="str">
        <f t="shared" si="3"/>
        <v/>
      </c>
      <c r="P43" s="78" t="str" cm="1">
        <f t="array" aca="1" ref="P43" ca="1">_xlfn.IFNA(_xlfn.IFS(C43="","",D43="","DATA DI NASCITA NON INSERITA",K43="ERR","CATEGORIA ERRATA",F43="","SESSO NON INSERITO",ISNA(VLOOKUP(F43,SESSO,1,FALSE)),"SESSO ERRATO",G43="","CINTURA NON INSERITA",ISNA(VLOOKUP(G43,CINTURE_TROFEO_MARCHE,1,FALSE)),"CINTURA ERRATA",AND(I43="SI",J43=""),"CATEGORIA DI PESO NON INSERITA",AND(H43="",I43=""),"NESSUNA GARA SELEZIONATA",AND(H43&lt;&gt;"",ISNA(VLOOKUP(H43,SCELTA,1,FALSE))),"ERRORE SCELTA KATA",AND(I43&lt;&gt;"",ISNA(VLOOKUP(I43,SCELTA,1,FALSE))),"ERRORE SCELTA KUMITE",AND(J43&lt;&gt;"",ISNA(VLOOKUP(J43,INDIRECT(CONCATENATE("PESI_",K43,"_",F43)),1,FALSE))),"CATEGORIA DI PESO ERRATA",AND(I43="SI",OR(E43="SI",K43="MAS")),"NON PUÓ GAREGGIARE NEL KUMITE"),"OK")</f>
        <v/>
      </c>
      <c r="Q43" s="16">
        <f t="shared" si="4"/>
        <v>0</v>
      </c>
      <c r="R43" s="42" t="b">
        <f t="shared" si="5"/>
        <v>0</v>
      </c>
      <c r="T43" s="42">
        <f t="shared" ca="1" si="2"/>
        <v>0</v>
      </c>
    </row>
    <row r="44" spans="1:20" s="22" customFormat="1" ht="13.5" customHeight="1" x14ac:dyDescent="0.25">
      <c r="A44" s="3"/>
      <c r="B44" s="37" t="str" cm="1">
        <f t="array" ref="B44">_xlfn.IFS(C44="","",Riepilogo!$C$9="","INSERIRE NOME SOCIETÀ",C44&lt;&gt;"",Riepilogo!$C$9)</f>
        <v/>
      </c>
      <c r="C44" s="35"/>
      <c r="D44" s="38"/>
      <c r="E44" s="38"/>
      <c r="F44" s="38"/>
      <c r="G44" s="29"/>
      <c r="H44" s="44"/>
      <c r="I44" s="44"/>
      <c r="J44" s="33"/>
      <c r="K44" s="30" t="str">
        <f>IF(D44="","",_xlfn.IFNA(INDEX(Dati!$A$26:$A$31,MATCH(D44,Dati!$B$26:$B$31,-1)),"ERR"))</f>
        <v/>
      </c>
      <c r="L44" s="36" t="str">
        <f>IF(AND(C44&lt;&gt;"",H44&lt;&gt;""),CONCATENATE(IF(K44="MAS","5",IF(R44=FALSE,"3","1")),IF(K44="ESO",Dati!$C$27,IF(K44="CAD",Dati!$C$28,IF(K44="JUN",Dati!$C$29,IF(K44="SEN",Dati!$C$30,IF(K44="MAS",Dati!$C$31,"ERR"))))),F44),"")</f>
        <v/>
      </c>
      <c r="M44" s="36" t="str">
        <f>IF(AND(C44&lt;&gt;"",I44&lt;&gt;""),CONCATENATE(IF(R44=FALSE,"","T"),IF(K44="ESO",Dati!$C$27,IF(K44="CAD",Dati!$C$28,IF(K44="JUN",Dati!$C$29,IF(K44="SEN",Dati!$C$30,"ERR")))),F44,J44),"")</f>
        <v/>
      </c>
      <c r="N44" s="32"/>
      <c r="O44" s="34" t="str">
        <f t="shared" si="3"/>
        <v/>
      </c>
      <c r="P44" s="78" t="str" cm="1">
        <f t="array" aca="1" ref="P44" ca="1">_xlfn.IFNA(_xlfn.IFS(C44="","",D44="","DATA DI NASCITA NON INSERITA",K44="ERR","CATEGORIA ERRATA",F44="","SESSO NON INSERITO",ISNA(VLOOKUP(F44,SESSO,1,FALSE)),"SESSO ERRATO",G44="","CINTURA NON INSERITA",ISNA(VLOOKUP(G44,CINTURE_TROFEO_MARCHE,1,FALSE)),"CINTURA ERRATA",AND(I44="SI",J44=""),"CATEGORIA DI PESO NON INSERITA",AND(H44="",I44=""),"NESSUNA GARA SELEZIONATA",AND(H44&lt;&gt;"",ISNA(VLOOKUP(H44,SCELTA,1,FALSE))),"ERRORE SCELTA KATA",AND(I44&lt;&gt;"",ISNA(VLOOKUP(I44,SCELTA,1,FALSE))),"ERRORE SCELTA KUMITE",AND(J44&lt;&gt;"",ISNA(VLOOKUP(J44,INDIRECT(CONCATENATE("PESI_",K44,"_",F44)),1,FALSE))),"CATEGORIA DI PESO ERRATA",AND(I44="SI",OR(E44="SI",K44="MAS")),"NON PUÓ GAREGGIARE NEL KUMITE"),"OK")</f>
        <v/>
      </c>
      <c r="Q44" s="16">
        <f t="shared" si="4"/>
        <v>0</v>
      </c>
      <c r="R44" s="42" t="b">
        <f t="shared" si="5"/>
        <v>0</v>
      </c>
      <c r="T44" s="42">
        <f t="shared" ca="1" si="2"/>
        <v>0</v>
      </c>
    </row>
    <row r="45" spans="1:20" s="22" customFormat="1" ht="13.5" customHeight="1" x14ac:dyDescent="0.25">
      <c r="A45" s="3"/>
      <c r="B45" s="37" t="str" cm="1">
        <f t="array" ref="B45">_xlfn.IFS(C45="","",Riepilogo!$C$9="","INSERIRE NOME SOCIETÀ",C45&lt;&gt;"",Riepilogo!$C$9)</f>
        <v/>
      </c>
      <c r="C45" s="35"/>
      <c r="D45" s="38"/>
      <c r="E45" s="38"/>
      <c r="F45" s="38"/>
      <c r="G45" s="29"/>
      <c r="H45" s="44"/>
      <c r="I45" s="44"/>
      <c r="J45" s="33"/>
      <c r="K45" s="30" t="str">
        <f>IF(D45="","",_xlfn.IFNA(INDEX(Dati!$A$26:$A$31,MATCH(D45,Dati!$B$26:$B$31,-1)),"ERR"))</f>
        <v/>
      </c>
      <c r="L45" s="36" t="str">
        <f>IF(AND(C45&lt;&gt;"",H45&lt;&gt;""),CONCATENATE(IF(K45="MAS","5",IF(R45=FALSE,"3","1")),IF(K45="ESO",Dati!$C$27,IF(K45="CAD",Dati!$C$28,IF(K45="JUN",Dati!$C$29,IF(K45="SEN",Dati!$C$30,IF(K45="MAS",Dati!$C$31,"ERR"))))),F45),"")</f>
        <v/>
      </c>
      <c r="M45" s="36" t="str">
        <f>IF(AND(C45&lt;&gt;"",I45&lt;&gt;""),CONCATENATE(IF(R45=FALSE,"","T"),IF(K45="ESO",Dati!$C$27,IF(K45="CAD",Dati!$C$28,IF(K45="JUN",Dati!$C$29,IF(K45="SEN",Dati!$C$30,"ERR")))),F45,J45),"")</f>
        <v/>
      </c>
      <c r="N45" s="32"/>
      <c r="O45" s="34" t="str">
        <f t="shared" si="3"/>
        <v/>
      </c>
      <c r="P45" s="78" t="str" cm="1">
        <f t="array" aca="1" ref="P45" ca="1">_xlfn.IFNA(_xlfn.IFS(C45="","",D45="","DATA DI NASCITA NON INSERITA",K45="ERR","CATEGORIA ERRATA",F45="","SESSO NON INSERITO",ISNA(VLOOKUP(F45,SESSO,1,FALSE)),"SESSO ERRATO",G45="","CINTURA NON INSERITA",ISNA(VLOOKUP(G45,CINTURE_TROFEO_MARCHE,1,FALSE)),"CINTURA ERRATA",AND(I45="SI",J45=""),"CATEGORIA DI PESO NON INSERITA",AND(H45="",I45=""),"NESSUNA GARA SELEZIONATA",AND(H45&lt;&gt;"",ISNA(VLOOKUP(H45,SCELTA,1,FALSE))),"ERRORE SCELTA KATA",AND(I45&lt;&gt;"",ISNA(VLOOKUP(I45,SCELTA,1,FALSE))),"ERRORE SCELTA KUMITE",AND(J45&lt;&gt;"",ISNA(VLOOKUP(J45,INDIRECT(CONCATENATE("PESI_",K45,"_",F45)),1,FALSE))),"CATEGORIA DI PESO ERRATA",AND(I45="SI",OR(E45="SI",K45="MAS")),"NON PUÓ GAREGGIARE NEL KUMITE"),"OK")</f>
        <v/>
      </c>
      <c r="Q45" s="16">
        <f t="shared" si="4"/>
        <v>0</v>
      </c>
      <c r="R45" s="42" t="b">
        <f t="shared" si="5"/>
        <v>0</v>
      </c>
      <c r="T45" s="42">
        <f t="shared" ca="1" si="2"/>
        <v>0</v>
      </c>
    </row>
    <row r="46" spans="1:20" s="22" customFormat="1" ht="13.5" customHeight="1" x14ac:dyDescent="0.25">
      <c r="A46" s="3"/>
      <c r="B46" s="37" t="str" cm="1">
        <f t="array" ref="B46">_xlfn.IFS(C46="","",Riepilogo!$C$9="","INSERIRE NOME SOCIETÀ",C46&lt;&gt;"",Riepilogo!$C$9)</f>
        <v/>
      </c>
      <c r="C46" s="35"/>
      <c r="D46" s="38"/>
      <c r="E46" s="38"/>
      <c r="F46" s="38"/>
      <c r="G46" s="29"/>
      <c r="H46" s="44"/>
      <c r="I46" s="44"/>
      <c r="J46" s="33"/>
      <c r="K46" s="30" t="str">
        <f>IF(D46="","",_xlfn.IFNA(INDEX(Dati!$A$26:$A$31,MATCH(D46,Dati!$B$26:$B$31,-1)),"ERR"))</f>
        <v/>
      </c>
      <c r="L46" s="36" t="str">
        <f>IF(AND(C46&lt;&gt;"",H46&lt;&gt;""),CONCATENATE(IF(K46="MAS","5",IF(R46=FALSE,"3","1")),IF(K46="ESO",Dati!$C$27,IF(K46="CAD",Dati!$C$28,IF(K46="JUN",Dati!$C$29,IF(K46="SEN",Dati!$C$30,IF(K46="MAS",Dati!$C$31,"ERR"))))),F46),"")</f>
        <v/>
      </c>
      <c r="M46" s="36" t="str">
        <f>IF(AND(C46&lt;&gt;"",I46&lt;&gt;""),CONCATENATE(IF(R46=FALSE,"","T"),IF(K46="ESO",Dati!$C$27,IF(K46="CAD",Dati!$C$28,IF(K46="JUN",Dati!$C$29,IF(K46="SEN",Dati!$C$30,"ERR")))),F46,J46),"")</f>
        <v/>
      </c>
      <c r="N46" s="32"/>
      <c r="O46" s="34" t="str">
        <f t="shared" si="3"/>
        <v/>
      </c>
      <c r="P46" s="78" t="str" cm="1">
        <f t="array" aca="1" ref="P46" ca="1">_xlfn.IFNA(_xlfn.IFS(C46="","",D46="","DATA DI NASCITA NON INSERITA",K46="ERR","CATEGORIA ERRATA",F46="","SESSO NON INSERITO",ISNA(VLOOKUP(F46,SESSO,1,FALSE)),"SESSO ERRATO",G46="","CINTURA NON INSERITA",ISNA(VLOOKUP(G46,CINTURE_TROFEO_MARCHE,1,FALSE)),"CINTURA ERRATA",AND(I46="SI",J46=""),"CATEGORIA DI PESO NON INSERITA",AND(H46="",I46=""),"NESSUNA GARA SELEZIONATA",AND(H46&lt;&gt;"",ISNA(VLOOKUP(H46,SCELTA,1,FALSE))),"ERRORE SCELTA KATA",AND(I46&lt;&gt;"",ISNA(VLOOKUP(I46,SCELTA,1,FALSE))),"ERRORE SCELTA KUMITE",AND(J46&lt;&gt;"",ISNA(VLOOKUP(J46,INDIRECT(CONCATENATE("PESI_",K46,"_",F46)),1,FALSE))),"CATEGORIA DI PESO ERRATA",AND(I46="SI",OR(E46="SI",K46="MAS")),"NON PUÓ GAREGGIARE NEL KUMITE"),"OK")</f>
        <v/>
      </c>
      <c r="Q46" s="16">
        <f t="shared" si="4"/>
        <v>0</v>
      </c>
      <c r="R46" s="42" t="b">
        <f t="shared" si="5"/>
        <v>0</v>
      </c>
      <c r="T46" s="42">
        <f t="shared" ca="1" si="2"/>
        <v>0</v>
      </c>
    </row>
    <row r="47" spans="1:20" s="22" customFormat="1" ht="13.5" customHeight="1" x14ac:dyDescent="0.25">
      <c r="A47" s="3"/>
      <c r="B47" s="37" t="str" cm="1">
        <f t="array" ref="B47">_xlfn.IFS(C47="","",Riepilogo!$C$9="","INSERIRE NOME SOCIETÀ",C47&lt;&gt;"",Riepilogo!$C$9)</f>
        <v/>
      </c>
      <c r="C47" s="35"/>
      <c r="D47" s="38"/>
      <c r="E47" s="38"/>
      <c r="F47" s="38"/>
      <c r="G47" s="29"/>
      <c r="H47" s="44"/>
      <c r="I47" s="44"/>
      <c r="J47" s="33"/>
      <c r="K47" s="30" t="str">
        <f>IF(D47="","",_xlfn.IFNA(INDEX(Dati!$A$26:$A$31,MATCH(D47,Dati!$B$26:$B$31,-1)),"ERR"))</f>
        <v/>
      </c>
      <c r="L47" s="36" t="str">
        <f>IF(AND(C47&lt;&gt;"",H47&lt;&gt;""),CONCATENATE(IF(K47="MAS","5",IF(R47=FALSE,"3","1")),IF(K47="ESO",Dati!$C$27,IF(K47="CAD",Dati!$C$28,IF(K47="JUN",Dati!$C$29,IF(K47="SEN",Dati!$C$30,IF(K47="MAS",Dati!$C$31,"ERR"))))),F47),"")</f>
        <v/>
      </c>
      <c r="M47" s="36" t="str">
        <f>IF(AND(C47&lt;&gt;"",I47&lt;&gt;""),CONCATENATE(IF(R47=FALSE,"","T"),IF(K47="ESO",Dati!$C$27,IF(K47="CAD",Dati!$C$28,IF(K47="JUN",Dati!$C$29,IF(K47="SEN",Dati!$C$30,"ERR")))),F47,J47),"")</f>
        <v/>
      </c>
      <c r="N47" s="32"/>
      <c r="O47" s="34" t="str">
        <f t="shared" si="3"/>
        <v/>
      </c>
      <c r="P47" s="78" t="str" cm="1">
        <f t="array" aca="1" ref="P47" ca="1">_xlfn.IFNA(_xlfn.IFS(C47="","",D47="","DATA DI NASCITA NON INSERITA",K47="ERR","CATEGORIA ERRATA",F47="","SESSO NON INSERITO",ISNA(VLOOKUP(F47,SESSO,1,FALSE)),"SESSO ERRATO",G47="","CINTURA NON INSERITA",ISNA(VLOOKUP(G47,CINTURE_TROFEO_MARCHE,1,FALSE)),"CINTURA ERRATA",AND(I47="SI",J47=""),"CATEGORIA DI PESO NON INSERITA",AND(H47="",I47=""),"NESSUNA GARA SELEZIONATA",AND(H47&lt;&gt;"",ISNA(VLOOKUP(H47,SCELTA,1,FALSE))),"ERRORE SCELTA KATA",AND(I47&lt;&gt;"",ISNA(VLOOKUP(I47,SCELTA,1,FALSE))),"ERRORE SCELTA KUMITE",AND(J47&lt;&gt;"",ISNA(VLOOKUP(J47,INDIRECT(CONCATENATE("PESI_",K47,"_",F47)),1,FALSE))),"CATEGORIA DI PESO ERRATA",AND(I47="SI",OR(E47="SI",K47="MAS")),"NON PUÓ GAREGGIARE NEL KUMITE"),"OK")</f>
        <v/>
      </c>
      <c r="Q47" s="16">
        <f t="shared" si="4"/>
        <v>0</v>
      </c>
      <c r="R47" s="42" t="b">
        <f t="shared" si="5"/>
        <v>0</v>
      </c>
      <c r="T47" s="42">
        <f t="shared" ca="1" si="2"/>
        <v>0</v>
      </c>
    </row>
    <row r="48" spans="1:20" s="22" customFormat="1" ht="13.5" customHeight="1" x14ac:dyDescent="0.25">
      <c r="A48" s="3"/>
      <c r="B48" s="37" t="str" cm="1">
        <f t="array" ref="B48">_xlfn.IFS(C48="","",Riepilogo!$C$9="","INSERIRE NOME SOCIETÀ",C48&lt;&gt;"",Riepilogo!$C$9)</f>
        <v/>
      </c>
      <c r="C48" s="35"/>
      <c r="D48" s="38"/>
      <c r="E48" s="38"/>
      <c r="F48" s="38"/>
      <c r="G48" s="29"/>
      <c r="H48" s="44"/>
      <c r="I48" s="44"/>
      <c r="J48" s="33"/>
      <c r="K48" s="30" t="str">
        <f>IF(D48="","",_xlfn.IFNA(INDEX(Dati!$A$26:$A$31,MATCH(D48,Dati!$B$26:$B$31,-1)),"ERR"))</f>
        <v/>
      </c>
      <c r="L48" s="36" t="str">
        <f>IF(AND(C48&lt;&gt;"",H48&lt;&gt;""),CONCATENATE(IF(K48="MAS","5",IF(R48=FALSE,"3","1")),IF(K48="ESO",Dati!$C$27,IF(K48="CAD",Dati!$C$28,IF(K48="JUN",Dati!$C$29,IF(K48="SEN",Dati!$C$30,IF(K48="MAS",Dati!$C$31,"ERR"))))),F48),"")</f>
        <v/>
      </c>
      <c r="M48" s="36" t="str">
        <f>IF(AND(C48&lt;&gt;"",I48&lt;&gt;""),CONCATENATE(IF(R48=FALSE,"","T"),IF(K48="ESO",Dati!$C$27,IF(K48="CAD",Dati!$C$28,IF(K48="JUN",Dati!$C$29,IF(K48="SEN",Dati!$C$30,"ERR")))),F48,J48),"")</f>
        <v/>
      </c>
      <c r="N48" s="32"/>
      <c r="O48" s="34" t="str">
        <f t="shared" si="3"/>
        <v/>
      </c>
      <c r="P48" s="78" t="str" cm="1">
        <f t="array" aca="1" ref="P48" ca="1">_xlfn.IFNA(_xlfn.IFS(C48="","",D48="","DATA DI NASCITA NON INSERITA",K48="ERR","CATEGORIA ERRATA",F48="","SESSO NON INSERITO",ISNA(VLOOKUP(F48,SESSO,1,FALSE)),"SESSO ERRATO",G48="","CINTURA NON INSERITA",ISNA(VLOOKUP(G48,CINTURE_TROFEO_MARCHE,1,FALSE)),"CINTURA ERRATA",AND(I48="SI",J48=""),"CATEGORIA DI PESO NON INSERITA",AND(H48="",I48=""),"NESSUNA GARA SELEZIONATA",AND(H48&lt;&gt;"",ISNA(VLOOKUP(H48,SCELTA,1,FALSE))),"ERRORE SCELTA KATA",AND(I48&lt;&gt;"",ISNA(VLOOKUP(I48,SCELTA,1,FALSE))),"ERRORE SCELTA KUMITE",AND(J48&lt;&gt;"",ISNA(VLOOKUP(J48,INDIRECT(CONCATENATE("PESI_",K48,"_",F48)),1,FALSE))),"CATEGORIA DI PESO ERRATA",AND(I48="SI",OR(E48="SI",K48="MAS")),"NON PUÓ GAREGGIARE NEL KUMITE"),"OK")</f>
        <v/>
      </c>
      <c r="Q48" s="16">
        <f t="shared" si="4"/>
        <v>0</v>
      </c>
      <c r="R48" s="42" t="b">
        <f t="shared" si="5"/>
        <v>0</v>
      </c>
      <c r="T48" s="42">
        <f t="shared" ca="1" si="2"/>
        <v>0</v>
      </c>
    </row>
    <row r="49" spans="1:20" s="22" customFormat="1" ht="13.5" customHeight="1" x14ac:dyDescent="0.25">
      <c r="A49" s="3"/>
      <c r="B49" s="37" t="str" cm="1">
        <f t="array" ref="B49">_xlfn.IFS(C49="","",Riepilogo!$C$9="","INSERIRE NOME SOCIETÀ",C49&lt;&gt;"",Riepilogo!$C$9)</f>
        <v/>
      </c>
      <c r="C49" s="35"/>
      <c r="D49" s="38"/>
      <c r="E49" s="38"/>
      <c r="F49" s="38"/>
      <c r="G49" s="29"/>
      <c r="H49" s="44"/>
      <c r="I49" s="44"/>
      <c r="J49" s="33"/>
      <c r="K49" s="30" t="str">
        <f>IF(D49="","",_xlfn.IFNA(INDEX(Dati!$A$26:$A$31,MATCH(D49,Dati!$B$26:$B$31,-1)),"ERR"))</f>
        <v/>
      </c>
      <c r="L49" s="36" t="str">
        <f>IF(AND(C49&lt;&gt;"",H49&lt;&gt;""),CONCATENATE(IF(K49="MAS","5",IF(R49=FALSE,"3","1")),IF(K49="ESO",Dati!$C$27,IF(K49="CAD",Dati!$C$28,IF(K49="JUN",Dati!$C$29,IF(K49="SEN",Dati!$C$30,IF(K49="MAS",Dati!$C$31,"ERR"))))),F49),"")</f>
        <v/>
      </c>
      <c r="M49" s="36" t="str">
        <f>IF(AND(C49&lt;&gt;"",I49&lt;&gt;""),CONCATENATE(IF(R49=FALSE,"","T"),IF(K49="ESO",Dati!$C$27,IF(K49="CAD",Dati!$C$28,IF(K49="JUN",Dati!$C$29,IF(K49="SEN",Dati!$C$30,"ERR")))),F49,J49),"")</f>
        <v/>
      </c>
      <c r="N49" s="32"/>
      <c r="O49" s="34" t="str">
        <f t="shared" si="3"/>
        <v/>
      </c>
      <c r="P49" s="78" t="str" cm="1">
        <f t="array" aca="1" ref="P49" ca="1">_xlfn.IFNA(_xlfn.IFS(C49="","",D49="","DATA DI NASCITA NON INSERITA",K49="ERR","CATEGORIA ERRATA",F49="","SESSO NON INSERITO",ISNA(VLOOKUP(F49,SESSO,1,FALSE)),"SESSO ERRATO",G49="","CINTURA NON INSERITA",ISNA(VLOOKUP(G49,CINTURE_TROFEO_MARCHE,1,FALSE)),"CINTURA ERRATA",AND(I49="SI",J49=""),"CATEGORIA DI PESO NON INSERITA",AND(H49="",I49=""),"NESSUNA GARA SELEZIONATA",AND(H49&lt;&gt;"",ISNA(VLOOKUP(H49,SCELTA,1,FALSE))),"ERRORE SCELTA KATA",AND(I49&lt;&gt;"",ISNA(VLOOKUP(I49,SCELTA,1,FALSE))),"ERRORE SCELTA KUMITE",AND(J49&lt;&gt;"",ISNA(VLOOKUP(J49,INDIRECT(CONCATENATE("PESI_",K49,"_",F49)),1,FALSE))),"CATEGORIA DI PESO ERRATA",AND(I49="SI",OR(E49="SI",K49="MAS")),"NON PUÓ GAREGGIARE NEL KUMITE"),"OK")</f>
        <v/>
      </c>
      <c r="Q49" s="16">
        <f t="shared" si="4"/>
        <v>0</v>
      </c>
      <c r="R49" s="42" t="b">
        <f t="shared" si="5"/>
        <v>0</v>
      </c>
      <c r="T49" s="42">
        <f t="shared" ca="1" si="2"/>
        <v>0</v>
      </c>
    </row>
    <row r="50" spans="1:20" s="22" customFormat="1" ht="13.5" customHeight="1" x14ac:dyDescent="0.25">
      <c r="A50" s="3"/>
      <c r="B50" s="37" t="str" cm="1">
        <f t="array" ref="B50">_xlfn.IFS(C50="","",Riepilogo!$C$9="","INSERIRE NOME SOCIETÀ",C50&lt;&gt;"",Riepilogo!$C$9)</f>
        <v/>
      </c>
      <c r="C50" s="35"/>
      <c r="D50" s="38"/>
      <c r="E50" s="38"/>
      <c r="F50" s="38"/>
      <c r="G50" s="29"/>
      <c r="H50" s="44"/>
      <c r="I50" s="44"/>
      <c r="J50" s="33"/>
      <c r="K50" s="30" t="str">
        <f>IF(D50="","",_xlfn.IFNA(INDEX(Dati!$A$26:$A$31,MATCH(D50,Dati!$B$26:$B$31,-1)),"ERR"))</f>
        <v/>
      </c>
      <c r="L50" s="36" t="str">
        <f>IF(AND(C50&lt;&gt;"",H50&lt;&gt;""),CONCATENATE(IF(K50="MAS","5",IF(R50=FALSE,"3","1")),IF(K50="ESO",Dati!$C$27,IF(K50="CAD",Dati!$C$28,IF(K50="JUN",Dati!$C$29,IF(K50="SEN",Dati!$C$30,IF(K50="MAS",Dati!$C$31,"ERR"))))),F50),"")</f>
        <v/>
      </c>
      <c r="M50" s="36" t="str">
        <f>IF(AND(C50&lt;&gt;"",I50&lt;&gt;""),CONCATENATE(IF(R50=FALSE,"","T"),IF(K50="ESO",Dati!$C$27,IF(K50="CAD",Dati!$C$28,IF(K50="JUN",Dati!$C$29,IF(K50="SEN",Dati!$C$30,"ERR")))),F50,J50),"")</f>
        <v/>
      </c>
      <c r="N50" s="32"/>
      <c r="O50" s="34" t="str">
        <f t="shared" si="3"/>
        <v/>
      </c>
      <c r="P50" s="78" t="str" cm="1">
        <f t="array" aca="1" ref="P50" ca="1">_xlfn.IFNA(_xlfn.IFS(C50="","",D50="","DATA DI NASCITA NON INSERITA",K50="ERR","CATEGORIA ERRATA",F50="","SESSO NON INSERITO",ISNA(VLOOKUP(F50,SESSO,1,FALSE)),"SESSO ERRATO",G50="","CINTURA NON INSERITA",ISNA(VLOOKUP(G50,CINTURE_TROFEO_MARCHE,1,FALSE)),"CINTURA ERRATA",AND(I50="SI",J50=""),"CATEGORIA DI PESO NON INSERITA",AND(H50="",I50=""),"NESSUNA GARA SELEZIONATA",AND(H50&lt;&gt;"",ISNA(VLOOKUP(H50,SCELTA,1,FALSE))),"ERRORE SCELTA KATA",AND(I50&lt;&gt;"",ISNA(VLOOKUP(I50,SCELTA,1,FALSE))),"ERRORE SCELTA KUMITE",AND(J50&lt;&gt;"",ISNA(VLOOKUP(J50,INDIRECT(CONCATENATE("PESI_",K50,"_",F50)),1,FALSE))),"CATEGORIA DI PESO ERRATA",AND(I50="SI",OR(E50="SI",K50="MAS")),"NON PUÓ GAREGGIARE NEL KUMITE"),"OK")</f>
        <v/>
      </c>
      <c r="Q50" s="16">
        <f t="shared" si="4"/>
        <v>0</v>
      </c>
      <c r="R50" s="42" t="b">
        <f t="shared" si="5"/>
        <v>0</v>
      </c>
      <c r="T50" s="42">
        <f t="shared" ca="1" si="2"/>
        <v>0</v>
      </c>
    </row>
    <row r="51" spans="1:20" s="22" customFormat="1" ht="13.5" customHeight="1" x14ac:dyDescent="0.25">
      <c r="A51" s="3"/>
      <c r="B51" s="37" t="str" cm="1">
        <f t="array" ref="B51">_xlfn.IFS(C51="","",Riepilogo!$C$9="","INSERIRE NOME SOCIETÀ",C51&lt;&gt;"",Riepilogo!$C$9)</f>
        <v/>
      </c>
      <c r="C51" s="35"/>
      <c r="D51" s="38"/>
      <c r="E51" s="38"/>
      <c r="F51" s="38"/>
      <c r="G51" s="29"/>
      <c r="H51" s="44"/>
      <c r="I51" s="44"/>
      <c r="J51" s="33"/>
      <c r="K51" s="30" t="str">
        <f>IF(D51="","",_xlfn.IFNA(INDEX(Dati!$A$26:$A$31,MATCH(D51,Dati!$B$26:$B$31,-1)),"ERR"))</f>
        <v/>
      </c>
      <c r="L51" s="36" t="str">
        <f>IF(AND(C51&lt;&gt;"",H51&lt;&gt;""),CONCATENATE(IF(K51="MAS","5",IF(R51=FALSE,"3","1")),IF(K51="ESO",Dati!$C$27,IF(K51="CAD",Dati!$C$28,IF(K51="JUN",Dati!$C$29,IF(K51="SEN",Dati!$C$30,IF(K51="MAS",Dati!$C$31,"ERR"))))),F51),"")</f>
        <v/>
      </c>
      <c r="M51" s="36" t="str">
        <f>IF(AND(C51&lt;&gt;"",I51&lt;&gt;""),CONCATENATE(IF(R51=FALSE,"","T"),IF(K51="ESO",Dati!$C$27,IF(K51="CAD",Dati!$C$28,IF(K51="JUN",Dati!$C$29,IF(K51="SEN",Dati!$C$30,"ERR")))),F51,J51),"")</f>
        <v/>
      </c>
      <c r="N51" s="32"/>
      <c r="O51" s="34" t="str">
        <f t="shared" si="3"/>
        <v/>
      </c>
      <c r="P51" s="78" t="str" cm="1">
        <f t="array" aca="1" ref="P51" ca="1">_xlfn.IFNA(_xlfn.IFS(C51="","",D51="","DATA DI NASCITA NON INSERITA",K51="ERR","CATEGORIA ERRATA",F51="","SESSO NON INSERITO",ISNA(VLOOKUP(F51,SESSO,1,FALSE)),"SESSO ERRATO",G51="","CINTURA NON INSERITA",ISNA(VLOOKUP(G51,CINTURE_TROFEO_MARCHE,1,FALSE)),"CINTURA ERRATA",AND(I51="SI",J51=""),"CATEGORIA DI PESO NON INSERITA",AND(H51="",I51=""),"NESSUNA GARA SELEZIONATA",AND(H51&lt;&gt;"",ISNA(VLOOKUP(H51,SCELTA,1,FALSE))),"ERRORE SCELTA KATA",AND(I51&lt;&gt;"",ISNA(VLOOKUP(I51,SCELTA,1,FALSE))),"ERRORE SCELTA KUMITE",AND(J51&lt;&gt;"",ISNA(VLOOKUP(J51,INDIRECT(CONCATENATE("PESI_",K51,"_",F51)),1,FALSE))),"CATEGORIA DI PESO ERRATA",AND(I51="SI",OR(E51="SI",K51="MAS")),"NON PUÓ GAREGGIARE NEL KUMITE"),"OK")</f>
        <v/>
      </c>
      <c r="Q51" s="16">
        <f t="shared" si="4"/>
        <v>0</v>
      </c>
      <c r="R51" s="42" t="b">
        <f t="shared" si="5"/>
        <v>0</v>
      </c>
      <c r="T51" s="42">
        <f t="shared" ca="1" si="2"/>
        <v>0</v>
      </c>
    </row>
    <row r="52" spans="1:20" s="22" customFormat="1" ht="13.5" customHeight="1" x14ac:dyDescent="0.25">
      <c r="A52" s="3"/>
      <c r="B52" s="37" t="str" cm="1">
        <f t="array" ref="B52">_xlfn.IFS(C52="","",Riepilogo!$C$9="","INSERIRE NOME SOCIETÀ",C52&lt;&gt;"",Riepilogo!$C$9)</f>
        <v/>
      </c>
      <c r="C52" s="35"/>
      <c r="D52" s="38"/>
      <c r="E52" s="38"/>
      <c r="F52" s="38"/>
      <c r="G52" s="29"/>
      <c r="H52" s="44"/>
      <c r="I52" s="44"/>
      <c r="J52" s="33"/>
      <c r="K52" s="30" t="str">
        <f>IF(D52="","",_xlfn.IFNA(INDEX(Dati!$A$26:$A$31,MATCH(D52,Dati!$B$26:$B$31,-1)),"ERR"))</f>
        <v/>
      </c>
      <c r="L52" s="36" t="str">
        <f>IF(AND(C52&lt;&gt;"",H52&lt;&gt;""),CONCATENATE(IF(K52="MAS","5",IF(R52=FALSE,"3","1")),IF(K52="ESO",Dati!$C$27,IF(K52="CAD",Dati!$C$28,IF(K52="JUN",Dati!$C$29,IF(K52="SEN",Dati!$C$30,IF(K52="MAS",Dati!$C$31,"ERR"))))),F52),"")</f>
        <v/>
      </c>
      <c r="M52" s="36" t="str">
        <f>IF(AND(C52&lt;&gt;"",I52&lt;&gt;""),CONCATENATE(IF(R52=FALSE,"","T"),IF(K52="ESO",Dati!$C$27,IF(K52="CAD",Dati!$C$28,IF(K52="JUN",Dati!$C$29,IF(K52="SEN",Dati!$C$30,"ERR")))),F52,J52),"")</f>
        <v/>
      </c>
      <c r="N52" s="32"/>
      <c r="O52" s="34" t="str">
        <f t="shared" si="3"/>
        <v/>
      </c>
      <c r="P52" s="78" t="str" cm="1">
        <f t="array" aca="1" ref="P52" ca="1">_xlfn.IFNA(_xlfn.IFS(C52="","",D52="","DATA DI NASCITA NON INSERITA",K52="ERR","CATEGORIA ERRATA",F52="","SESSO NON INSERITO",ISNA(VLOOKUP(F52,SESSO,1,FALSE)),"SESSO ERRATO",G52="","CINTURA NON INSERITA",ISNA(VLOOKUP(G52,CINTURE_TROFEO_MARCHE,1,FALSE)),"CINTURA ERRATA",AND(I52="SI",J52=""),"CATEGORIA DI PESO NON INSERITA",AND(H52="",I52=""),"NESSUNA GARA SELEZIONATA",AND(H52&lt;&gt;"",ISNA(VLOOKUP(H52,SCELTA,1,FALSE))),"ERRORE SCELTA KATA",AND(I52&lt;&gt;"",ISNA(VLOOKUP(I52,SCELTA,1,FALSE))),"ERRORE SCELTA KUMITE",AND(J52&lt;&gt;"",ISNA(VLOOKUP(J52,INDIRECT(CONCATENATE("PESI_",K52,"_",F52)),1,FALSE))),"CATEGORIA DI PESO ERRATA",AND(I52="SI",OR(E52="SI",K52="MAS")),"NON PUÓ GAREGGIARE NEL KUMITE"),"OK")</f>
        <v/>
      </c>
      <c r="Q52" s="16">
        <f t="shared" si="4"/>
        <v>0</v>
      </c>
      <c r="R52" s="42" t="b">
        <f t="shared" si="5"/>
        <v>0</v>
      </c>
      <c r="T52" s="42">
        <f t="shared" ca="1" si="2"/>
        <v>0</v>
      </c>
    </row>
    <row r="53" spans="1:20" s="22" customFormat="1" ht="13.5" customHeight="1" x14ac:dyDescent="0.25">
      <c r="A53" s="3"/>
      <c r="B53" s="37" t="str" cm="1">
        <f t="array" ref="B53">_xlfn.IFS(C53="","",Riepilogo!$C$9="","INSERIRE NOME SOCIETÀ",C53&lt;&gt;"",Riepilogo!$C$9)</f>
        <v/>
      </c>
      <c r="C53" s="35"/>
      <c r="D53" s="38"/>
      <c r="E53" s="38"/>
      <c r="F53" s="38"/>
      <c r="G53" s="29"/>
      <c r="H53" s="44"/>
      <c r="I53" s="44"/>
      <c r="J53" s="33"/>
      <c r="K53" s="30" t="str">
        <f>IF(D53="","",_xlfn.IFNA(INDEX(Dati!$A$26:$A$31,MATCH(D53,Dati!$B$26:$B$31,-1)),"ERR"))</f>
        <v/>
      </c>
      <c r="L53" s="36" t="str">
        <f>IF(AND(C53&lt;&gt;"",H53&lt;&gt;""),CONCATENATE(IF(K53="MAS","5",IF(R53=FALSE,"3","1")),IF(K53="ESO",Dati!$C$27,IF(K53="CAD",Dati!$C$28,IF(K53="JUN",Dati!$C$29,IF(K53="SEN",Dati!$C$30,IF(K53="MAS",Dati!$C$31,"ERR"))))),F53),"")</f>
        <v/>
      </c>
      <c r="M53" s="36" t="str">
        <f>IF(AND(C53&lt;&gt;"",I53&lt;&gt;""),CONCATENATE(IF(R53=FALSE,"","T"),IF(K53="ESO",Dati!$C$27,IF(K53="CAD",Dati!$C$28,IF(K53="JUN",Dati!$C$29,IF(K53="SEN",Dati!$C$30,"ERR")))),F53,J53),"")</f>
        <v/>
      </c>
      <c r="N53" s="32"/>
      <c r="O53" s="34" t="str">
        <f t="shared" si="3"/>
        <v/>
      </c>
      <c r="P53" s="78" t="str" cm="1">
        <f t="array" aca="1" ref="P53" ca="1">_xlfn.IFNA(_xlfn.IFS(C53="","",D53="","DATA DI NASCITA NON INSERITA",K53="ERR","CATEGORIA ERRATA",F53="","SESSO NON INSERITO",ISNA(VLOOKUP(F53,SESSO,1,FALSE)),"SESSO ERRATO",G53="","CINTURA NON INSERITA",ISNA(VLOOKUP(G53,CINTURE_TROFEO_MARCHE,1,FALSE)),"CINTURA ERRATA",AND(I53="SI",J53=""),"CATEGORIA DI PESO NON INSERITA",AND(H53="",I53=""),"NESSUNA GARA SELEZIONATA",AND(H53&lt;&gt;"",ISNA(VLOOKUP(H53,SCELTA,1,FALSE))),"ERRORE SCELTA KATA",AND(I53&lt;&gt;"",ISNA(VLOOKUP(I53,SCELTA,1,FALSE))),"ERRORE SCELTA KUMITE",AND(J53&lt;&gt;"",ISNA(VLOOKUP(J53,INDIRECT(CONCATENATE("PESI_",K53,"_",F53)),1,FALSE))),"CATEGORIA DI PESO ERRATA",AND(I53="SI",OR(E53="SI",K53="MAS")),"NON PUÓ GAREGGIARE NEL KUMITE"),"OK")</f>
        <v/>
      </c>
      <c r="Q53" s="16">
        <f t="shared" si="4"/>
        <v>0</v>
      </c>
      <c r="R53" s="42" t="b">
        <f t="shared" si="5"/>
        <v>0</v>
      </c>
      <c r="T53" s="42">
        <f t="shared" ca="1" si="2"/>
        <v>0</v>
      </c>
    </row>
    <row r="54" spans="1:20" s="22" customFormat="1" ht="13.5" customHeight="1" x14ac:dyDescent="0.25">
      <c r="A54" s="3"/>
      <c r="B54" s="37" t="str" cm="1">
        <f t="array" ref="B54">_xlfn.IFS(C54="","",Riepilogo!$C$9="","INSERIRE NOME SOCIETÀ",C54&lt;&gt;"",Riepilogo!$C$9)</f>
        <v/>
      </c>
      <c r="C54" s="35"/>
      <c r="D54" s="38"/>
      <c r="E54" s="38"/>
      <c r="F54" s="38"/>
      <c r="G54" s="29"/>
      <c r="H54" s="44"/>
      <c r="I54" s="44"/>
      <c r="J54" s="33"/>
      <c r="K54" s="30" t="str">
        <f>IF(D54="","",_xlfn.IFNA(INDEX(Dati!$A$26:$A$31,MATCH(D54,Dati!$B$26:$B$31,-1)),"ERR"))</f>
        <v/>
      </c>
      <c r="L54" s="36" t="str">
        <f>IF(AND(C54&lt;&gt;"",H54&lt;&gt;""),CONCATENATE(IF(K54="MAS","5",IF(R54=FALSE,"3","1")),IF(K54="ESO",Dati!$C$27,IF(K54="CAD",Dati!$C$28,IF(K54="JUN",Dati!$C$29,IF(K54="SEN",Dati!$C$30,IF(K54="MAS",Dati!$C$31,"ERR"))))),F54),"")</f>
        <v/>
      </c>
      <c r="M54" s="36" t="str">
        <f>IF(AND(C54&lt;&gt;"",I54&lt;&gt;""),CONCATENATE(IF(R54=FALSE,"","T"),IF(K54="ESO",Dati!$C$27,IF(K54="CAD",Dati!$C$28,IF(K54="JUN",Dati!$C$29,IF(K54="SEN",Dati!$C$30,"ERR")))),F54,J54),"")</f>
        <v/>
      </c>
      <c r="N54" s="32"/>
      <c r="O54" s="34" t="str">
        <f t="shared" si="3"/>
        <v/>
      </c>
      <c r="P54" s="78" t="str" cm="1">
        <f t="array" aca="1" ref="P54" ca="1">_xlfn.IFNA(_xlfn.IFS(C54="","",D54="","DATA DI NASCITA NON INSERITA",K54="ERR","CATEGORIA ERRATA",F54="","SESSO NON INSERITO",ISNA(VLOOKUP(F54,SESSO,1,FALSE)),"SESSO ERRATO",G54="","CINTURA NON INSERITA",ISNA(VLOOKUP(G54,CINTURE_TROFEO_MARCHE,1,FALSE)),"CINTURA ERRATA",AND(I54="SI",J54=""),"CATEGORIA DI PESO NON INSERITA",AND(H54="",I54=""),"NESSUNA GARA SELEZIONATA",AND(H54&lt;&gt;"",ISNA(VLOOKUP(H54,SCELTA,1,FALSE))),"ERRORE SCELTA KATA",AND(I54&lt;&gt;"",ISNA(VLOOKUP(I54,SCELTA,1,FALSE))),"ERRORE SCELTA KUMITE",AND(J54&lt;&gt;"",ISNA(VLOOKUP(J54,INDIRECT(CONCATENATE("PESI_",K54,"_",F54)),1,FALSE))),"CATEGORIA DI PESO ERRATA",AND(I54="SI",OR(E54="SI",K54="MAS")),"NON PUÓ GAREGGIARE NEL KUMITE"),"OK")</f>
        <v/>
      </c>
      <c r="Q54" s="16">
        <f t="shared" si="4"/>
        <v>0</v>
      </c>
      <c r="R54" s="42" t="b">
        <f t="shared" si="5"/>
        <v>0</v>
      </c>
      <c r="T54" s="42">
        <f t="shared" ca="1" si="2"/>
        <v>0</v>
      </c>
    </row>
    <row r="55" spans="1:20" s="22" customFormat="1" ht="13.5" customHeight="1" x14ac:dyDescent="0.25">
      <c r="A55" s="3"/>
      <c r="B55" s="37" t="str" cm="1">
        <f t="array" ref="B55">_xlfn.IFS(C55="","",Riepilogo!$C$9="","INSERIRE NOME SOCIETÀ",C55&lt;&gt;"",Riepilogo!$C$9)</f>
        <v/>
      </c>
      <c r="C55" s="35"/>
      <c r="D55" s="38"/>
      <c r="E55" s="38"/>
      <c r="F55" s="38"/>
      <c r="G55" s="29"/>
      <c r="H55" s="44"/>
      <c r="I55" s="44"/>
      <c r="J55" s="33"/>
      <c r="K55" s="30" t="str">
        <f>IF(D55="","",_xlfn.IFNA(INDEX(Dati!$A$26:$A$31,MATCH(D55,Dati!$B$26:$B$31,-1)),"ERR"))</f>
        <v/>
      </c>
      <c r="L55" s="36" t="str">
        <f>IF(AND(C55&lt;&gt;"",H55&lt;&gt;""),CONCATENATE(IF(K55="MAS","5",IF(R55=FALSE,"3","1")),IF(K55="ESO",Dati!$C$27,IF(K55="CAD",Dati!$C$28,IF(K55="JUN",Dati!$C$29,IF(K55="SEN",Dati!$C$30,IF(K55="MAS",Dati!$C$31,"ERR"))))),F55),"")</f>
        <v/>
      </c>
      <c r="M55" s="36" t="str">
        <f>IF(AND(C55&lt;&gt;"",I55&lt;&gt;""),CONCATENATE(IF(R55=FALSE,"","T"),IF(K55="ESO",Dati!$C$27,IF(K55="CAD",Dati!$C$28,IF(K55="JUN",Dati!$C$29,IF(K55="SEN",Dati!$C$30,"ERR")))),F55,J55),"")</f>
        <v/>
      </c>
      <c r="N55" s="32"/>
      <c r="O55" s="34" t="str">
        <f t="shared" si="3"/>
        <v/>
      </c>
      <c r="P55" s="78" t="str" cm="1">
        <f t="array" aca="1" ref="P55" ca="1">_xlfn.IFNA(_xlfn.IFS(C55="","",D55="","DATA DI NASCITA NON INSERITA",K55="ERR","CATEGORIA ERRATA",F55="","SESSO NON INSERITO",ISNA(VLOOKUP(F55,SESSO,1,FALSE)),"SESSO ERRATO",G55="","CINTURA NON INSERITA",ISNA(VLOOKUP(G55,CINTURE_TROFEO_MARCHE,1,FALSE)),"CINTURA ERRATA",AND(I55="SI",J55=""),"CATEGORIA DI PESO NON INSERITA",AND(H55="",I55=""),"NESSUNA GARA SELEZIONATA",AND(H55&lt;&gt;"",ISNA(VLOOKUP(H55,SCELTA,1,FALSE))),"ERRORE SCELTA KATA",AND(I55&lt;&gt;"",ISNA(VLOOKUP(I55,SCELTA,1,FALSE))),"ERRORE SCELTA KUMITE",AND(J55&lt;&gt;"",ISNA(VLOOKUP(J55,INDIRECT(CONCATENATE("PESI_",K55,"_",F55)),1,FALSE))),"CATEGORIA DI PESO ERRATA",AND(I55="SI",OR(E55="SI",K55="MAS")),"NON PUÓ GAREGGIARE NEL KUMITE"),"OK")</f>
        <v/>
      </c>
      <c r="Q55" s="16">
        <f t="shared" si="4"/>
        <v>0</v>
      </c>
      <c r="R55" s="42" t="b">
        <f t="shared" si="5"/>
        <v>0</v>
      </c>
      <c r="T55" s="42">
        <f t="shared" ca="1" si="2"/>
        <v>0</v>
      </c>
    </row>
    <row r="56" spans="1:20" s="22" customFormat="1" ht="13.5" customHeight="1" x14ac:dyDescent="0.25">
      <c r="A56" s="3"/>
      <c r="B56" s="37" t="str" cm="1">
        <f t="array" ref="B56">_xlfn.IFS(C56="","",Riepilogo!$C$9="","INSERIRE NOME SOCIETÀ",C56&lt;&gt;"",Riepilogo!$C$9)</f>
        <v/>
      </c>
      <c r="C56" s="35"/>
      <c r="D56" s="38"/>
      <c r="E56" s="38"/>
      <c r="F56" s="38"/>
      <c r="G56" s="29"/>
      <c r="H56" s="44"/>
      <c r="I56" s="44"/>
      <c r="J56" s="33"/>
      <c r="K56" s="30" t="str">
        <f>IF(D56="","",_xlfn.IFNA(INDEX(Dati!$A$26:$A$31,MATCH(D56,Dati!$B$26:$B$31,-1)),"ERR"))</f>
        <v/>
      </c>
      <c r="L56" s="36" t="str">
        <f>IF(AND(C56&lt;&gt;"",H56&lt;&gt;""),CONCATENATE(IF(K56="MAS","5",IF(R56=FALSE,"3","1")),IF(K56="ESO",Dati!$C$27,IF(K56="CAD",Dati!$C$28,IF(K56="JUN",Dati!$C$29,IF(K56="SEN",Dati!$C$30,IF(K56="MAS",Dati!$C$31,"ERR"))))),F56),"")</f>
        <v/>
      </c>
      <c r="M56" s="36" t="str">
        <f>IF(AND(C56&lt;&gt;"",I56&lt;&gt;""),CONCATENATE(IF(R56=FALSE,"","T"),IF(K56="ESO",Dati!$C$27,IF(K56="CAD",Dati!$C$28,IF(K56="JUN",Dati!$C$29,IF(K56="SEN",Dati!$C$30,"ERR")))),F56,J56),"")</f>
        <v/>
      </c>
      <c r="N56" s="32"/>
      <c r="O56" s="34" t="str">
        <f t="shared" si="3"/>
        <v/>
      </c>
      <c r="P56" s="78" t="str" cm="1">
        <f t="array" aca="1" ref="P56" ca="1">_xlfn.IFNA(_xlfn.IFS(C56="","",D56="","DATA DI NASCITA NON INSERITA",K56="ERR","CATEGORIA ERRATA",F56="","SESSO NON INSERITO",ISNA(VLOOKUP(F56,SESSO,1,FALSE)),"SESSO ERRATO",G56="","CINTURA NON INSERITA",ISNA(VLOOKUP(G56,CINTURE_TROFEO_MARCHE,1,FALSE)),"CINTURA ERRATA",AND(I56="SI",J56=""),"CATEGORIA DI PESO NON INSERITA",AND(H56="",I56=""),"NESSUNA GARA SELEZIONATA",AND(H56&lt;&gt;"",ISNA(VLOOKUP(H56,SCELTA,1,FALSE))),"ERRORE SCELTA KATA",AND(I56&lt;&gt;"",ISNA(VLOOKUP(I56,SCELTA,1,FALSE))),"ERRORE SCELTA KUMITE",AND(J56&lt;&gt;"",ISNA(VLOOKUP(J56,INDIRECT(CONCATENATE("PESI_",K56,"_",F56)),1,FALSE))),"CATEGORIA DI PESO ERRATA",AND(I56="SI",OR(E56="SI",K56="MAS")),"NON PUÓ GAREGGIARE NEL KUMITE"),"OK")</f>
        <v/>
      </c>
      <c r="Q56" s="16">
        <f t="shared" si="4"/>
        <v>0</v>
      </c>
      <c r="R56" s="42" t="b">
        <f t="shared" si="5"/>
        <v>0</v>
      </c>
      <c r="T56" s="42">
        <f t="shared" ca="1" si="2"/>
        <v>0</v>
      </c>
    </row>
    <row r="57" spans="1:20" s="22" customFormat="1" ht="13.5" customHeight="1" x14ac:dyDescent="0.25">
      <c r="A57" s="3"/>
      <c r="B57" s="37" t="str" cm="1">
        <f t="array" ref="B57">_xlfn.IFS(C57="","",Riepilogo!$C$9="","INSERIRE NOME SOCIETÀ",C57&lt;&gt;"",Riepilogo!$C$9)</f>
        <v/>
      </c>
      <c r="C57" s="35"/>
      <c r="D57" s="38"/>
      <c r="E57" s="38"/>
      <c r="F57" s="38"/>
      <c r="G57" s="29"/>
      <c r="H57" s="44"/>
      <c r="I57" s="44"/>
      <c r="J57" s="33"/>
      <c r="K57" s="30" t="str">
        <f>IF(D57="","",_xlfn.IFNA(INDEX(Dati!$A$26:$A$31,MATCH(D57,Dati!$B$26:$B$31,-1)),"ERR"))</f>
        <v/>
      </c>
      <c r="L57" s="36" t="str">
        <f>IF(AND(C57&lt;&gt;"",H57&lt;&gt;""),CONCATENATE(IF(K57="MAS","5",IF(R57=FALSE,"3","1")),IF(K57="ESO",Dati!$C$27,IF(K57="CAD",Dati!$C$28,IF(K57="JUN",Dati!$C$29,IF(K57="SEN",Dati!$C$30,IF(K57="MAS",Dati!$C$31,"ERR"))))),F57),"")</f>
        <v/>
      </c>
      <c r="M57" s="36" t="str">
        <f>IF(AND(C57&lt;&gt;"",I57&lt;&gt;""),CONCATENATE(IF(R57=FALSE,"","T"),IF(K57="ESO",Dati!$C$27,IF(K57="CAD",Dati!$C$28,IF(K57="JUN",Dati!$C$29,IF(K57="SEN",Dati!$C$30,"ERR")))),F57,J57),"")</f>
        <v/>
      </c>
      <c r="N57" s="32"/>
      <c r="O57" s="34" t="str">
        <f t="shared" si="3"/>
        <v/>
      </c>
      <c r="P57" s="78" t="str" cm="1">
        <f t="array" aca="1" ref="P57" ca="1">_xlfn.IFNA(_xlfn.IFS(C57="","",D57="","DATA DI NASCITA NON INSERITA",K57="ERR","CATEGORIA ERRATA",F57="","SESSO NON INSERITO",ISNA(VLOOKUP(F57,SESSO,1,FALSE)),"SESSO ERRATO",G57="","CINTURA NON INSERITA",ISNA(VLOOKUP(G57,CINTURE_TROFEO_MARCHE,1,FALSE)),"CINTURA ERRATA",AND(I57="SI",J57=""),"CATEGORIA DI PESO NON INSERITA",AND(H57="",I57=""),"NESSUNA GARA SELEZIONATA",AND(H57&lt;&gt;"",ISNA(VLOOKUP(H57,SCELTA,1,FALSE))),"ERRORE SCELTA KATA",AND(I57&lt;&gt;"",ISNA(VLOOKUP(I57,SCELTA,1,FALSE))),"ERRORE SCELTA KUMITE",AND(J57&lt;&gt;"",ISNA(VLOOKUP(J57,INDIRECT(CONCATENATE("PESI_",K57,"_",F57)),1,FALSE))),"CATEGORIA DI PESO ERRATA",AND(I57="SI",OR(E57="SI",K57="MAS")),"NON PUÓ GAREGGIARE NEL KUMITE"),"OK")</f>
        <v/>
      </c>
      <c r="Q57" s="16">
        <f t="shared" si="4"/>
        <v>0</v>
      </c>
      <c r="R57" s="42" t="b">
        <f t="shared" si="5"/>
        <v>0</v>
      </c>
      <c r="T57" s="42">
        <f t="shared" ca="1" si="2"/>
        <v>0</v>
      </c>
    </row>
    <row r="58" spans="1:20" s="22" customFormat="1" ht="13.5" customHeight="1" x14ac:dyDescent="0.25">
      <c r="A58" s="3"/>
      <c r="B58" s="37" t="str" cm="1">
        <f t="array" ref="B58">_xlfn.IFS(C58="","",Riepilogo!$C$9="","INSERIRE NOME SOCIETÀ",C58&lt;&gt;"",Riepilogo!$C$9)</f>
        <v/>
      </c>
      <c r="C58" s="35"/>
      <c r="D58" s="38"/>
      <c r="E58" s="38"/>
      <c r="F58" s="38"/>
      <c r="G58" s="29"/>
      <c r="H58" s="44"/>
      <c r="I58" s="44"/>
      <c r="J58" s="33"/>
      <c r="K58" s="30" t="str">
        <f>IF(D58="","",_xlfn.IFNA(INDEX(Dati!$A$26:$A$31,MATCH(D58,Dati!$B$26:$B$31,-1)),"ERR"))</f>
        <v/>
      </c>
      <c r="L58" s="36" t="str">
        <f>IF(AND(C58&lt;&gt;"",H58&lt;&gt;""),CONCATENATE(IF(K58="MAS","5",IF(R58=FALSE,"3","1")),IF(K58="ESO",Dati!$C$27,IF(K58="CAD",Dati!$C$28,IF(K58="JUN",Dati!$C$29,IF(K58="SEN",Dati!$C$30,IF(K58="MAS",Dati!$C$31,"ERR"))))),F58),"")</f>
        <v/>
      </c>
      <c r="M58" s="36" t="str">
        <f>IF(AND(C58&lt;&gt;"",I58&lt;&gt;""),CONCATENATE(IF(R58=FALSE,"","T"),IF(K58="ESO",Dati!$C$27,IF(K58="CAD",Dati!$C$28,IF(K58="JUN",Dati!$C$29,IF(K58="SEN",Dati!$C$30,"ERR")))),F58,J58),"")</f>
        <v/>
      </c>
      <c r="N58" s="32"/>
      <c r="O58" s="34" t="str">
        <f t="shared" si="3"/>
        <v/>
      </c>
      <c r="P58" s="78" t="str" cm="1">
        <f t="array" aca="1" ref="P58" ca="1">_xlfn.IFNA(_xlfn.IFS(C58="","",D58="","DATA DI NASCITA NON INSERITA",K58="ERR","CATEGORIA ERRATA",F58="","SESSO NON INSERITO",ISNA(VLOOKUP(F58,SESSO,1,FALSE)),"SESSO ERRATO",G58="","CINTURA NON INSERITA",ISNA(VLOOKUP(G58,CINTURE_TROFEO_MARCHE,1,FALSE)),"CINTURA ERRATA",AND(I58="SI",J58=""),"CATEGORIA DI PESO NON INSERITA",AND(H58="",I58=""),"NESSUNA GARA SELEZIONATA",AND(H58&lt;&gt;"",ISNA(VLOOKUP(H58,SCELTA,1,FALSE))),"ERRORE SCELTA KATA",AND(I58&lt;&gt;"",ISNA(VLOOKUP(I58,SCELTA,1,FALSE))),"ERRORE SCELTA KUMITE",AND(J58&lt;&gt;"",ISNA(VLOOKUP(J58,INDIRECT(CONCATENATE("PESI_",K58,"_",F58)),1,FALSE))),"CATEGORIA DI PESO ERRATA",AND(I58="SI",OR(E58="SI",K58="MAS")),"NON PUÓ GAREGGIARE NEL KUMITE"),"OK")</f>
        <v/>
      </c>
      <c r="Q58" s="16">
        <f t="shared" si="4"/>
        <v>0</v>
      </c>
      <c r="R58" s="42" t="b">
        <f t="shared" si="5"/>
        <v>0</v>
      </c>
      <c r="T58" s="42">
        <f t="shared" ca="1" si="2"/>
        <v>0</v>
      </c>
    </row>
    <row r="59" spans="1:20" s="22" customFormat="1" ht="13.5" customHeight="1" x14ac:dyDescent="0.25">
      <c r="A59" s="3"/>
      <c r="B59" s="37" t="str" cm="1">
        <f t="array" ref="B59">_xlfn.IFS(C59="","",Riepilogo!$C$9="","INSERIRE NOME SOCIETÀ",C59&lt;&gt;"",Riepilogo!$C$9)</f>
        <v/>
      </c>
      <c r="C59" s="35"/>
      <c r="D59" s="38"/>
      <c r="E59" s="38"/>
      <c r="F59" s="38"/>
      <c r="G59" s="29"/>
      <c r="H59" s="44"/>
      <c r="I59" s="44"/>
      <c r="J59" s="33"/>
      <c r="K59" s="30" t="str">
        <f>IF(D59="","",_xlfn.IFNA(INDEX(Dati!$A$26:$A$31,MATCH(D59,Dati!$B$26:$B$31,-1)),"ERR"))</f>
        <v/>
      </c>
      <c r="L59" s="36" t="str">
        <f>IF(AND(C59&lt;&gt;"",H59&lt;&gt;""),CONCATENATE(IF(K59="MAS","5",IF(R59=FALSE,"3","1")),IF(K59="ESO",Dati!$C$27,IF(K59="CAD",Dati!$C$28,IF(K59="JUN",Dati!$C$29,IF(K59="SEN",Dati!$C$30,IF(K59="MAS",Dati!$C$31,"ERR"))))),F59),"")</f>
        <v/>
      </c>
      <c r="M59" s="36" t="str">
        <f>IF(AND(C59&lt;&gt;"",I59&lt;&gt;""),CONCATENATE(IF(R59=FALSE,"","T"),IF(K59="ESO",Dati!$C$27,IF(K59="CAD",Dati!$C$28,IF(K59="JUN",Dati!$C$29,IF(K59="SEN",Dati!$C$30,"ERR")))),F59,J59),"")</f>
        <v/>
      </c>
      <c r="N59" s="32"/>
      <c r="O59" s="34" t="str">
        <f t="shared" si="3"/>
        <v/>
      </c>
      <c r="P59" s="78" t="str" cm="1">
        <f t="array" aca="1" ref="P59" ca="1">_xlfn.IFNA(_xlfn.IFS(C59="","",D59="","DATA DI NASCITA NON INSERITA",K59="ERR","CATEGORIA ERRATA",F59="","SESSO NON INSERITO",ISNA(VLOOKUP(F59,SESSO,1,FALSE)),"SESSO ERRATO",G59="","CINTURA NON INSERITA",ISNA(VLOOKUP(G59,CINTURE_TROFEO_MARCHE,1,FALSE)),"CINTURA ERRATA",AND(I59="SI",J59=""),"CATEGORIA DI PESO NON INSERITA",AND(H59="",I59=""),"NESSUNA GARA SELEZIONATA",AND(H59&lt;&gt;"",ISNA(VLOOKUP(H59,SCELTA,1,FALSE))),"ERRORE SCELTA KATA",AND(I59&lt;&gt;"",ISNA(VLOOKUP(I59,SCELTA,1,FALSE))),"ERRORE SCELTA KUMITE",AND(J59&lt;&gt;"",ISNA(VLOOKUP(J59,INDIRECT(CONCATENATE("PESI_",K59,"_",F59)),1,FALSE))),"CATEGORIA DI PESO ERRATA",AND(I59="SI",OR(E59="SI",K59="MAS")),"NON PUÓ GAREGGIARE NEL KUMITE"),"OK")</f>
        <v/>
      </c>
      <c r="Q59" s="16">
        <f t="shared" si="4"/>
        <v>0</v>
      </c>
      <c r="R59" s="42" t="b">
        <f t="shared" si="5"/>
        <v>0</v>
      </c>
      <c r="T59" s="42">
        <f t="shared" ca="1" si="2"/>
        <v>0</v>
      </c>
    </row>
    <row r="60" spans="1:20" s="22" customFormat="1" ht="13.5" customHeight="1" x14ac:dyDescent="0.25">
      <c r="A60" s="3"/>
      <c r="B60" s="37" t="str" cm="1">
        <f t="array" ref="B60">_xlfn.IFS(C60="","",Riepilogo!$C$9="","INSERIRE NOME SOCIETÀ",C60&lt;&gt;"",Riepilogo!$C$9)</f>
        <v/>
      </c>
      <c r="C60" s="35"/>
      <c r="D60" s="38"/>
      <c r="E60" s="38"/>
      <c r="F60" s="38"/>
      <c r="G60" s="29"/>
      <c r="H60" s="44"/>
      <c r="I60" s="44"/>
      <c r="J60" s="33"/>
      <c r="K60" s="30" t="str">
        <f>IF(D60="","",_xlfn.IFNA(INDEX(Dati!$A$26:$A$31,MATCH(D60,Dati!$B$26:$B$31,-1)),"ERR"))</f>
        <v/>
      </c>
      <c r="L60" s="36" t="str">
        <f>IF(AND(C60&lt;&gt;"",H60&lt;&gt;""),CONCATENATE(IF(K60="MAS","5",IF(R60=FALSE,"3","1")),IF(K60="ESO",Dati!$C$27,IF(K60="CAD",Dati!$C$28,IF(K60="JUN",Dati!$C$29,IF(K60="SEN",Dati!$C$30,IF(K60="MAS",Dati!$C$31,"ERR"))))),F60),"")</f>
        <v/>
      </c>
      <c r="M60" s="36" t="str">
        <f>IF(AND(C60&lt;&gt;"",I60&lt;&gt;""),CONCATENATE(IF(R60=FALSE,"","T"),IF(K60="ESO",Dati!$C$27,IF(K60="CAD",Dati!$C$28,IF(K60="JUN",Dati!$C$29,IF(K60="SEN",Dati!$C$30,"ERR")))),F60,J60),"")</f>
        <v/>
      </c>
      <c r="N60" s="32"/>
      <c r="O60" s="34" t="str">
        <f t="shared" si="3"/>
        <v/>
      </c>
      <c r="P60" s="78" t="str" cm="1">
        <f t="array" aca="1" ref="P60" ca="1">_xlfn.IFNA(_xlfn.IFS(C60="","",D60="","DATA DI NASCITA NON INSERITA",K60="ERR","CATEGORIA ERRATA",F60="","SESSO NON INSERITO",ISNA(VLOOKUP(F60,SESSO,1,FALSE)),"SESSO ERRATO",G60="","CINTURA NON INSERITA",ISNA(VLOOKUP(G60,CINTURE_TROFEO_MARCHE,1,FALSE)),"CINTURA ERRATA",AND(I60="SI",J60=""),"CATEGORIA DI PESO NON INSERITA",AND(H60="",I60=""),"NESSUNA GARA SELEZIONATA",AND(H60&lt;&gt;"",ISNA(VLOOKUP(H60,SCELTA,1,FALSE))),"ERRORE SCELTA KATA",AND(I60&lt;&gt;"",ISNA(VLOOKUP(I60,SCELTA,1,FALSE))),"ERRORE SCELTA KUMITE",AND(J60&lt;&gt;"",ISNA(VLOOKUP(J60,INDIRECT(CONCATENATE("PESI_",K60,"_",F60)),1,FALSE))),"CATEGORIA DI PESO ERRATA",AND(I60="SI",OR(E60="SI",K60="MAS")),"NON PUÓ GAREGGIARE NEL KUMITE"),"OK")</f>
        <v/>
      </c>
      <c r="Q60" s="16">
        <f t="shared" si="4"/>
        <v>0</v>
      </c>
      <c r="R60" s="42" t="b">
        <f t="shared" si="5"/>
        <v>0</v>
      </c>
      <c r="T60" s="42">
        <f t="shared" ca="1" si="2"/>
        <v>0</v>
      </c>
    </row>
    <row r="61" spans="1:20" s="22" customFormat="1" ht="13.5" customHeight="1" x14ac:dyDescent="0.25">
      <c r="A61" s="3"/>
      <c r="B61" s="37" t="str" cm="1">
        <f t="array" ref="B61">_xlfn.IFS(C61="","",Riepilogo!$C$9="","INSERIRE NOME SOCIETÀ",C61&lt;&gt;"",Riepilogo!$C$9)</f>
        <v/>
      </c>
      <c r="C61" s="35"/>
      <c r="D61" s="38"/>
      <c r="E61" s="38"/>
      <c r="F61" s="38"/>
      <c r="G61" s="29"/>
      <c r="H61" s="44"/>
      <c r="I61" s="44"/>
      <c r="J61" s="33"/>
      <c r="K61" s="30" t="str">
        <f>IF(D61="","",_xlfn.IFNA(INDEX(Dati!$A$26:$A$31,MATCH(D61,Dati!$B$26:$B$31,-1)),"ERR"))</f>
        <v/>
      </c>
      <c r="L61" s="36" t="str">
        <f>IF(AND(C61&lt;&gt;"",H61&lt;&gt;""),CONCATENATE(IF(K61="MAS","5",IF(R61=FALSE,"3","1")),IF(K61="ESO",Dati!$C$27,IF(K61="CAD",Dati!$C$28,IF(K61="JUN",Dati!$C$29,IF(K61="SEN",Dati!$C$30,IF(K61="MAS",Dati!$C$31,"ERR"))))),F61),"")</f>
        <v/>
      </c>
      <c r="M61" s="36" t="str">
        <f>IF(AND(C61&lt;&gt;"",I61&lt;&gt;""),CONCATENATE(IF(R61=FALSE,"","T"),IF(K61="ESO",Dati!$C$27,IF(K61="CAD",Dati!$C$28,IF(K61="JUN",Dati!$C$29,IF(K61="SEN",Dati!$C$30,"ERR")))),F61,J61),"")</f>
        <v/>
      </c>
      <c r="N61" s="32"/>
      <c r="O61" s="34" t="str">
        <f t="shared" si="3"/>
        <v/>
      </c>
      <c r="P61" s="78" t="str" cm="1">
        <f t="array" aca="1" ref="P61" ca="1">_xlfn.IFNA(_xlfn.IFS(C61="","",D61="","DATA DI NASCITA NON INSERITA",K61="ERR","CATEGORIA ERRATA",F61="","SESSO NON INSERITO",ISNA(VLOOKUP(F61,SESSO,1,FALSE)),"SESSO ERRATO",G61="","CINTURA NON INSERITA",ISNA(VLOOKUP(G61,CINTURE_TROFEO_MARCHE,1,FALSE)),"CINTURA ERRATA",AND(I61="SI",J61=""),"CATEGORIA DI PESO NON INSERITA",AND(H61="",I61=""),"NESSUNA GARA SELEZIONATA",AND(H61&lt;&gt;"",ISNA(VLOOKUP(H61,SCELTA,1,FALSE))),"ERRORE SCELTA KATA",AND(I61&lt;&gt;"",ISNA(VLOOKUP(I61,SCELTA,1,FALSE))),"ERRORE SCELTA KUMITE",AND(J61&lt;&gt;"",ISNA(VLOOKUP(J61,INDIRECT(CONCATENATE("PESI_",K61,"_",F61)),1,FALSE))),"CATEGORIA DI PESO ERRATA",AND(I61="SI",OR(E61="SI",K61="MAS")),"NON PUÓ GAREGGIARE NEL KUMITE"),"OK")</f>
        <v/>
      </c>
      <c r="Q61" s="16">
        <f t="shared" si="4"/>
        <v>0</v>
      </c>
      <c r="R61" s="42" t="b">
        <f t="shared" si="5"/>
        <v>0</v>
      </c>
      <c r="T61" s="42">
        <f t="shared" ca="1" si="2"/>
        <v>0</v>
      </c>
    </row>
    <row r="62" spans="1:20" s="22" customFormat="1" ht="13.5" customHeight="1" x14ac:dyDescent="0.25">
      <c r="A62" s="3"/>
      <c r="B62" s="37" t="str" cm="1">
        <f t="array" ref="B62">_xlfn.IFS(C62="","",Riepilogo!$C$9="","INSERIRE NOME SOCIETÀ",C62&lt;&gt;"",Riepilogo!$C$9)</f>
        <v/>
      </c>
      <c r="C62" s="35"/>
      <c r="D62" s="38"/>
      <c r="E62" s="38"/>
      <c r="F62" s="38"/>
      <c r="G62" s="29"/>
      <c r="H62" s="44"/>
      <c r="I62" s="44"/>
      <c r="J62" s="33"/>
      <c r="K62" s="30" t="str">
        <f>IF(D62="","",_xlfn.IFNA(INDEX(Dati!$A$26:$A$31,MATCH(D62,Dati!$B$26:$B$31,-1)),"ERR"))</f>
        <v/>
      </c>
      <c r="L62" s="36" t="str">
        <f>IF(AND(C62&lt;&gt;"",H62&lt;&gt;""),CONCATENATE(IF(K62="MAS","5",IF(R62=FALSE,"3","1")),IF(K62="ESO",Dati!$C$27,IF(K62="CAD",Dati!$C$28,IF(K62="JUN",Dati!$C$29,IF(K62="SEN",Dati!$C$30,IF(K62="MAS",Dati!$C$31,"ERR"))))),F62),"")</f>
        <v/>
      </c>
      <c r="M62" s="36" t="str">
        <f>IF(AND(C62&lt;&gt;"",I62&lt;&gt;""),CONCATENATE(IF(R62=FALSE,"","T"),IF(K62="ESO",Dati!$C$27,IF(K62="CAD",Dati!$C$28,IF(K62="JUN",Dati!$C$29,IF(K62="SEN",Dati!$C$30,"ERR")))),F62,J62),"")</f>
        <v/>
      </c>
      <c r="N62" s="32"/>
      <c r="O62" s="34" t="str">
        <f t="shared" si="3"/>
        <v/>
      </c>
      <c r="P62" s="78" t="str" cm="1">
        <f t="array" aca="1" ref="P62" ca="1">_xlfn.IFNA(_xlfn.IFS(C62="","",D62="","DATA DI NASCITA NON INSERITA",K62="ERR","CATEGORIA ERRATA",F62="","SESSO NON INSERITO",ISNA(VLOOKUP(F62,SESSO,1,FALSE)),"SESSO ERRATO",G62="","CINTURA NON INSERITA",ISNA(VLOOKUP(G62,CINTURE_TROFEO_MARCHE,1,FALSE)),"CINTURA ERRATA",AND(I62="SI",J62=""),"CATEGORIA DI PESO NON INSERITA",AND(H62="",I62=""),"NESSUNA GARA SELEZIONATA",AND(H62&lt;&gt;"",ISNA(VLOOKUP(H62,SCELTA,1,FALSE))),"ERRORE SCELTA KATA",AND(I62&lt;&gt;"",ISNA(VLOOKUP(I62,SCELTA,1,FALSE))),"ERRORE SCELTA KUMITE",AND(J62&lt;&gt;"",ISNA(VLOOKUP(J62,INDIRECT(CONCATENATE("PESI_",K62,"_",F62)),1,FALSE))),"CATEGORIA DI PESO ERRATA",AND(I62="SI",OR(E62="SI",K62="MAS")),"NON PUÓ GAREGGIARE NEL KUMITE"),"OK")</f>
        <v/>
      </c>
      <c r="Q62" s="16">
        <f t="shared" si="4"/>
        <v>0</v>
      </c>
      <c r="R62" s="42" t="b">
        <f t="shared" si="5"/>
        <v>0</v>
      </c>
      <c r="T62" s="42">
        <f t="shared" ca="1" si="2"/>
        <v>0</v>
      </c>
    </row>
    <row r="63" spans="1:20" s="22" customFormat="1" ht="13.5" customHeight="1" x14ac:dyDescent="0.25">
      <c r="A63" s="3"/>
      <c r="B63" s="37" t="str" cm="1">
        <f t="array" ref="B63">_xlfn.IFS(C63="","",Riepilogo!$C$9="","INSERIRE NOME SOCIETÀ",C63&lt;&gt;"",Riepilogo!$C$9)</f>
        <v/>
      </c>
      <c r="C63" s="35"/>
      <c r="D63" s="38"/>
      <c r="E63" s="38"/>
      <c r="F63" s="38"/>
      <c r="G63" s="29"/>
      <c r="H63" s="44"/>
      <c r="I63" s="44"/>
      <c r="J63" s="33"/>
      <c r="K63" s="30" t="str">
        <f>IF(D63="","",_xlfn.IFNA(INDEX(Dati!$A$26:$A$31,MATCH(D63,Dati!$B$26:$B$31,-1)),"ERR"))</f>
        <v/>
      </c>
      <c r="L63" s="36" t="str">
        <f>IF(AND(C63&lt;&gt;"",H63&lt;&gt;""),CONCATENATE(IF(K63="MAS","5",IF(R63=FALSE,"3","1")),IF(K63="ESO",Dati!$C$27,IF(K63="CAD",Dati!$C$28,IF(K63="JUN",Dati!$C$29,IF(K63="SEN",Dati!$C$30,IF(K63="MAS",Dati!$C$31,"ERR"))))),F63),"")</f>
        <v/>
      </c>
      <c r="M63" s="36" t="str">
        <f>IF(AND(C63&lt;&gt;"",I63&lt;&gt;""),CONCATENATE(IF(R63=FALSE,"","T"),IF(K63="ESO",Dati!$C$27,IF(K63="CAD",Dati!$C$28,IF(K63="JUN",Dati!$C$29,IF(K63="SEN",Dati!$C$30,"ERR")))),F63,J63),"")</f>
        <v/>
      </c>
      <c r="N63" s="32"/>
      <c r="O63" s="34" t="str">
        <f t="shared" si="3"/>
        <v/>
      </c>
      <c r="P63" s="78" t="str" cm="1">
        <f t="array" aca="1" ref="P63" ca="1">_xlfn.IFNA(_xlfn.IFS(C63="","",D63="","DATA DI NASCITA NON INSERITA",K63="ERR","CATEGORIA ERRATA",F63="","SESSO NON INSERITO",ISNA(VLOOKUP(F63,SESSO,1,FALSE)),"SESSO ERRATO",G63="","CINTURA NON INSERITA",ISNA(VLOOKUP(G63,CINTURE_TROFEO_MARCHE,1,FALSE)),"CINTURA ERRATA",AND(I63="SI",J63=""),"CATEGORIA DI PESO NON INSERITA",AND(H63="",I63=""),"NESSUNA GARA SELEZIONATA",AND(H63&lt;&gt;"",ISNA(VLOOKUP(H63,SCELTA,1,FALSE))),"ERRORE SCELTA KATA",AND(I63&lt;&gt;"",ISNA(VLOOKUP(I63,SCELTA,1,FALSE))),"ERRORE SCELTA KUMITE",AND(J63&lt;&gt;"",ISNA(VLOOKUP(J63,INDIRECT(CONCATENATE("PESI_",K63,"_",F63)),1,FALSE))),"CATEGORIA DI PESO ERRATA",AND(I63="SI",OR(E63="SI",K63="MAS")),"NON PUÓ GAREGGIARE NEL KUMITE"),"OK")</f>
        <v/>
      </c>
      <c r="Q63" s="16">
        <f t="shared" si="4"/>
        <v>0</v>
      </c>
      <c r="R63" s="42" t="b">
        <f t="shared" si="5"/>
        <v>0</v>
      </c>
      <c r="T63" s="42">
        <f t="shared" ca="1" si="2"/>
        <v>0</v>
      </c>
    </row>
    <row r="64" spans="1:20" s="22" customFormat="1" ht="13.5" customHeight="1" x14ac:dyDescent="0.25">
      <c r="A64" s="3"/>
      <c r="B64" s="37" t="str" cm="1">
        <f t="array" ref="B64">_xlfn.IFS(C64="","",Riepilogo!$C$9="","INSERIRE NOME SOCIETÀ",C64&lt;&gt;"",Riepilogo!$C$9)</f>
        <v/>
      </c>
      <c r="C64" s="35"/>
      <c r="D64" s="38"/>
      <c r="E64" s="38"/>
      <c r="F64" s="38"/>
      <c r="G64" s="29"/>
      <c r="H64" s="44"/>
      <c r="I64" s="44"/>
      <c r="J64" s="33"/>
      <c r="K64" s="30" t="str">
        <f>IF(D64="","",_xlfn.IFNA(INDEX(Dati!$A$26:$A$31,MATCH(D64,Dati!$B$26:$B$31,-1)),"ERR"))</f>
        <v/>
      </c>
      <c r="L64" s="36" t="str">
        <f>IF(AND(C64&lt;&gt;"",H64&lt;&gt;""),CONCATENATE(IF(K64="MAS","5",IF(R64=FALSE,"3","1")),IF(K64="ESO",Dati!$C$27,IF(K64="CAD",Dati!$C$28,IF(K64="JUN",Dati!$C$29,IF(K64="SEN",Dati!$C$30,IF(K64="MAS",Dati!$C$31,"ERR"))))),F64),"")</f>
        <v/>
      </c>
      <c r="M64" s="36" t="str">
        <f>IF(AND(C64&lt;&gt;"",I64&lt;&gt;""),CONCATENATE(IF(R64=FALSE,"","T"),IF(K64="ESO",Dati!$C$27,IF(K64="CAD",Dati!$C$28,IF(K64="JUN",Dati!$C$29,IF(K64="SEN",Dati!$C$30,"ERR")))),F64,J64),"")</f>
        <v/>
      </c>
      <c r="N64" s="32"/>
      <c r="O64" s="34" t="str">
        <f t="shared" si="3"/>
        <v/>
      </c>
      <c r="P64" s="78" t="str" cm="1">
        <f t="array" aca="1" ref="P64" ca="1">_xlfn.IFNA(_xlfn.IFS(C64="","",D64="","DATA DI NASCITA NON INSERITA",K64="ERR","CATEGORIA ERRATA",F64="","SESSO NON INSERITO",ISNA(VLOOKUP(F64,SESSO,1,FALSE)),"SESSO ERRATO",G64="","CINTURA NON INSERITA",ISNA(VLOOKUP(G64,CINTURE_TROFEO_MARCHE,1,FALSE)),"CINTURA ERRATA",AND(I64="SI",J64=""),"CATEGORIA DI PESO NON INSERITA",AND(H64="",I64=""),"NESSUNA GARA SELEZIONATA",AND(H64&lt;&gt;"",ISNA(VLOOKUP(H64,SCELTA,1,FALSE))),"ERRORE SCELTA KATA",AND(I64&lt;&gt;"",ISNA(VLOOKUP(I64,SCELTA,1,FALSE))),"ERRORE SCELTA KUMITE",AND(J64&lt;&gt;"",ISNA(VLOOKUP(J64,INDIRECT(CONCATENATE("PESI_",K64,"_",F64)),1,FALSE))),"CATEGORIA DI PESO ERRATA",AND(I64="SI",OR(E64="SI",K64="MAS")),"NON PUÓ GAREGGIARE NEL KUMITE"),"OK")</f>
        <v/>
      </c>
      <c r="Q64" s="16">
        <f t="shared" si="4"/>
        <v>0</v>
      </c>
      <c r="R64" s="42" t="b">
        <f t="shared" si="5"/>
        <v>0</v>
      </c>
      <c r="T64" s="42">
        <f t="shared" ca="1" si="2"/>
        <v>0</v>
      </c>
    </row>
    <row r="65" spans="1:20" s="22" customFormat="1" ht="13.5" customHeight="1" x14ac:dyDescent="0.25">
      <c r="A65" s="3"/>
      <c r="B65" s="37" t="str" cm="1">
        <f t="array" ref="B65">_xlfn.IFS(C65="","",Riepilogo!$C$9="","INSERIRE NOME SOCIETÀ",C65&lt;&gt;"",Riepilogo!$C$9)</f>
        <v/>
      </c>
      <c r="C65" s="35"/>
      <c r="D65" s="38"/>
      <c r="E65" s="38"/>
      <c r="F65" s="38"/>
      <c r="G65" s="29"/>
      <c r="H65" s="44"/>
      <c r="I65" s="44"/>
      <c r="J65" s="33"/>
      <c r="K65" s="30" t="str">
        <f>IF(D65="","",_xlfn.IFNA(INDEX(Dati!$A$26:$A$31,MATCH(D65,Dati!$B$26:$B$31,-1)),"ERR"))</f>
        <v/>
      </c>
      <c r="L65" s="36" t="str">
        <f>IF(AND(C65&lt;&gt;"",H65&lt;&gt;""),CONCATENATE(IF(K65="MAS","5",IF(R65=FALSE,"3","1")),IF(K65="ESO",Dati!$C$27,IF(K65="CAD",Dati!$C$28,IF(K65="JUN",Dati!$C$29,IF(K65="SEN",Dati!$C$30,IF(K65="MAS",Dati!$C$31,"ERR"))))),F65),"")</f>
        <v/>
      </c>
      <c r="M65" s="36" t="str">
        <f>IF(AND(C65&lt;&gt;"",I65&lt;&gt;""),CONCATENATE(IF(R65=FALSE,"","T"),IF(K65="ESO",Dati!$C$27,IF(K65="CAD",Dati!$C$28,IF(K65="JUN",Dati!$C$29,IF(K65="SEN",Dati!$C$30,"ERR")))),F65,J65),"")</f>
        <v/>
      </c>
      <c r="N65" s="32"/>
      <c r="O65" s="34" t="str">
        <f t="shared" si="3"/>
        <v/>
      </c>
      <c r="P65" s="78" t="str" cm="1">
        <f t="array" aca="1" ref="P65" ca="1">_xlfn.IFNA(_xlfn.IFS(C65="","",D65="","DATA DI NASCITA NON INSERITA",K65="ERR","CATEGORIA ERRATA",F65="","SESSO NON INSERITO",ISNA(VLOOKUP(F65,SESSO,1,FALSE)),"SESSO ERRATO",G65="","CINTURA NON INSERITA",ISNA(VLOOKUP(G65,CINTURE_TROFEO_MARCHE,1,FALSE)),"CINTURA ERRATA",AND(I65="SI",J65=""),"CATEGORIA DI PESO NON INSERITA",AND(H65="",I65=""),"NESSUNA GARA SELEZIONATA",AND(H65&lt;&gt;"",ISNA(VLOOKUP(H65,SCELTA,1,FALSE))),"ERRORE SCELTA KATA",AND(I65&lt;&gt;"",ISNA(VLOOKUP(I65,SCELTA,1,FALSE))),"ERRORE SCELTA KUMITE",AND(J65&lt;&gt;"",ISNA(VLOOKUP(J65,INDIRECT(CONCATENATE("PESI_",K65,"_",F65)),1,FALSE))),"CATEGORIA DI PESO ERRATA",AND(I65="SI",OR(E65="SI",K65="MAS")),"NON PUÓ GAREGGIARE NEL KUMITE"),"OK")</f>
        <v/>
      </c>
      <c r="Q65" s="16">
        <f t="shared" si="4"/>
        <v>0</v>
      </c>
      <c r="R65" s="42" t="b">
        <f t="shared" si="5"/>
        <v>0</v>
      </c>
      <c r="T65" s="42">
        <f t="shared" ca="1" si="2"/>
        <v>0</v>
      </c>
    </row>
    <row r="66" spans="1:20" s="22" customFormat="1" ht="13.5" customHeight="1" x14ac:dyDescent="0.25">
      <c r="A66" s="3"/>
      <c r="B66" s="37" t="str" cm="1">
        <f t="array" ref="B66">_xlfn.IFS(C66="","",Riepilogo!$C$9="","INSERIRE NOME SOCIETÀ",C66&lt;&gt;"",Riepilogo!$C$9)</f>
        <v/>
      </c>
      <c r="C66" s="35"/>
      <c r="D66" s="38"/>
      <c r="E66" s="38"/>
      <c r="F66" s="38"/>
      <c r="G66" s="29"/>
      <c r="H66" s="44"/>
      <c r="I66" s="44"/>
      <c r="J66" s="33"/>
      <c r="K66" s="30" t="str">
        <f>IF(D66="","",_xlfn.IFNA(INDEX(Dati!$A$26:$A$31,MATCH(D66,Dati!$B$26:$B$31,-1)),"ERR"))</f>
        <v/>
      </c>
      <c r="L66" s="36" t="str">
        <f>IF(AND(C66&lt;&gt;"",H66&lt;&gt;""),CONCATENATE(IF(K66="MAS","5",IF(R66=FALSE,"3","1")),IF(K66="ESO",Dati!$C$27,IF(K66="CAD",Dati!$C$28,IF(K66="JUN",Dati!$C$29,IF(K66="SEN",Dati!$C$30,IF(K66="MAS",Dati!$C$31,"ERR"))))),F66),"")</f>
        <v/>
      </c>
      <c r="M66" s="36" t="str">
        <f>IF(AND(C66&lt;&gt;"",I66&lt;&gt;""),CONCATENATE(IF(R66=FALSE,"","T"),IF(K66="ESO",Dati!$C$27,IF(K66="CAD",Dati!$C$28,IF(K66="JUN",Dati!$C$29,IF(K66="SEN",Dati!$C$30,"ERR")))),F66,J66),"")</f>
        <v/>
      </c>
      <c r="N66" s="32"/>
      <c r="O66" s="34" t="str">
        <f t="shared" si="3"/>
        <v/>
      </c>
      <c r="P66" s="78" t="str" cm="1">
        <f t="array" aca="1" ref="P66" ca="1">_xlfn.IFNA(_xlfn.IFS(C66="","",D66="","DATA DI NASCITA NON INSERITA",K66="ERR","CATEGORIA ERRATA",F66="","SESSO NON INSERITO",ISNA(VLOOKUP(F66,SESSO,1,FALSE)),"SESSO ERRATO",G66="","CINTURA NON INSERITA",ISNA(VLOOKUP(G66,CINTURE_TROFEO_MARCHE,1,FALSE)),"CINTURA ERRATA",AND(I66="SI",J66=""),"CATEGORIA DI PESO NON INSERITA",AND(H66="",I66=""),"NESSUNA GARA SELEZIONATA",AND(H66&lt;&gt;"",ISNA(VLOOKUP(H66,SCELTA,1,FALSE))),"ERRORE SCELTA KATA",AND(I66&lt;&gt;"",ISNA(VLOOKUP(I66,SCELTA,1,FALSE))),"ERRORE SCELTA KUMITE",AND(J66&lt;&gt;"",ISNA(VLOOKUP(J66,INDIRECT(CONCATENATE("PESI_",K66,"_",F66)),1,FALSE))),"CATEGORIA DI PESO ERRATA",AND(I66="SI",OR(E66="SI",K66="MAS")),"NON PUÓ GAREGGIARE NEL KUMITE"),"OK")</f>
        <v/>
      </c>
      <c r="Q66" s="16">
        <f t="shared" si="4"/>
        <v>0</v>
      </c>
      <c r="R66" s="42" t="b">
        <f t="shared" si="5"/>
        <v>0</v>
      </c>
      <c r="T66" s="42">
        <f ca="1">IF(OR(P66="",P66="OK")=TRUE,0,1)</f>
        <v>0</v>
      </c>
    </row>
    <row r="67" spans="1:20" s="22" customFormat="1" ht="13.5" customHeight="1" x14ac:dyDescent="0.25">
      <c r="A67" s="3"/>
      <c r="B67" s="37" t="str" cm="1">
        <f t="array" ref="B67">_xlfn.IFS(C67="","",Riepilogo!$C$9="","INSERIRE NOME SOCIETÀ",C67&lt;&gt;"",Riepilogo!$C$9)</f>
        <v/>
      </c>
      <c r="C67" s="35"/>
      <c r="D67" s="38"/>
      <c r="E67" s="38"/>
      <c r="F67" s="38"/>
      <c r="G67" s="29"/>
      <c r="H67" s="44"/>
      <c r="I67" s="44"/>
      <c r="J67" s="33"/>
      <c r="K67" s="30" t="str">
        <f>IF(D67="","",_xlfn.IFNA(INDEX(Dati!$A$26:$A$31,MATCH(D67,Dati!$B$26:$B$31,-1)),"ERR"))</f>
        <v/>
      </c>
      <c r="L67" s="36" t="str">
        <f>IF(AND(C67&lt;&gt;"",H67&lt;&gt;""),CONCATENATE(IF(K67="MAS","5",IF(R67=FALSE,"3","1")),IF(K67="ESO",Dati!$C$27,IF(K67="CAD",Dati!$C$28,IF(K67="JUN",Dati!$C$29,IF(K67="SEN",Dati!$C$30,IF(K67="MAS",Dati!$C$31,"ERR"))))),F67),"")</f>
        <v/>
      </c>
      <c r="M67" s="36" t="str">
        <f>IF(AND(C67&lt;&gt;"",I67&lt;&gt;""),CONCATENATE(IF(R67=FALSE,"","T"),IF(K67="ESO",Dati!$C$27,IF(K67="CAD",Dati!$C$28,IF(K67="JUN",Dati!$C$29,IF(K67="SEN",Dati!$C$30,"ERR")))),F67,J67),"")</f>
        <v/>
      </c>
      <c r="N67" s="32"/>
      <c r="O67" s="34" t="str">
        <f t="shared" si="3"/>
        <v/>
      </c>
      <c r="P67" s="78" t="str" cm="1">
        <f t="array" aca="1" ref="P67" ca="1">_xlfn.IFNA(_xlfn.IFS(C67="","",D67="","DATA DI NASCITA NON INSERITA",K67="ERR","CATEGORIA ERRATA",F67="","SESSO NON INSERITO",ISNA(VLOOKUP(F67,SESSO,1,FALSE)),"SESSO ERRATO",G67="","CINTURA NON INSERITA",ISNA(VLOOKUP(G67,CINTURE_TROFEO_MARCHE,1,FALSE)),"CINTURA ERRATA",AND(I67="SI",J67=""),"CATEGORIA DI PESO NON INSERITA",AND(H67="",I67=""),"NESSUNA GARA SELEZIONATA",AND(H67&lt;&gt;"",ISNA(VLOOKUP(H67,SCELTA,1,FALSE))),"ERRORE SCELTA KATA",AND(I67&lt;&gt;"",ISNA(VLOOKUP(I67,SCELTA,1,FALSE))),"ERRORE SCELTA KUMITE",AND(J67&lt;&gt;"",ISNA(VLOOKUP(J67,INDIRECT(CONCATENATE("PESI_",K67,"_",F67)),1,FALSE))),"CATEGORIA DI PESO ERRATA",AND(I67="SI",OR(E67="SI",K67="MAS")),"NON PUÓ GAREGGIARE NEL KUMITE"),"OK")</f>
        <v/>
      </c>
      <c r="Q67" s="16">
        <f t="shared" si="4"/>
        <v>0</v>
      </c>
      <c r="R67" s="42" t="b">
        <f t="shared" si="5"/>
        <v>0</v>
      </c>
      <c r="T67" s="42">
        <f t="shared" ref="T67:T96" ca="1" si="6">IF(OR(P67="",P67="OK")=TRUE,0,1)</f>
        <v>0</v>
      </c>
    </row>
    <row r="68" spans="1:20" s="22" customFormat="1" ht="13.5" customHeight="1" x14ac:dyDescent="0.25">
      <c r="A68" s="3"/>
      <c r="B68" s="37" t="str" cm="1">
        <f t="array" ref="B68">_xlfn.IFS(C68="","",Riepilogo!$C$9="","INSERIRE NOME SOCIETÀ",C68&lt;&gt;"",Riepilogo!$C$9)</f>
        <v/>
      </c>
      <c r="C68" s="35"/>
      <c r="D68" s="38"/>
      <c r="E68" s="38"/>
      <c r="F68" s="38"/>
      <c r="G68" s="29"/>
      <c r="H68" s="44"/>
      <c r="I68" s="44"/>
      <c r="J68" s="33"/>
      <c r="K68" s="30" t="str">
        <f>IF(D68="","",_xlfn.IFNA(INDEX(Dati!$A$26:$A$31,MATCH(D68,Dati!$B$26:$B$31,-1)),"ERR"))</f>
        <v/>
      </c>
      <c r="L68" s="36" t="str">
        <f>IF(AND(C68&lt;&gt;"",H68&lt;&gt;""),CONCATENATE(IF(K68="MAS","5",IF(R68=FALSE,"3","1")),IF(K68="ESO",Dati!$C$27,IF(K68="CAD",Dati!$C$28,IF(K68="JUN",Dati!$C$29,IF(K68="SEN",Dati!$C$30,IF(K68="MAS",Dati!$C$31,"ERR"))))),F68),"")</f>
        <v/>
      </c>
      <c r="M68" s="36" t="str">
        <f>IF(AND(C68&lt;&gt;"",I68&lt;&gt;""),CONCATENATE(IF(R68=FALSE,"","T"),IF(K68="ESO",Dati!$C$27,IF(K68="CAD",Dati!$C$28,IF(K68="JUN",Dati!$C$29,IF(K68="SEN",Dati!$C$30,"ERR")))),F68,J68),"")</f>
        <v/>
      </c>
      <c r="N68" s="32"/>
      <c r="O68" s="34" t="str">
        <f t="shared" si="3"/>
        <v/>
      </c>
      <c r="P68" s="78" t="str" cm="1">
        <f t="array" aca="1" ref="P68" ca="1">_xlfn.IFNA(_xlfn.IFS(C68="","",D68="","DATA DI NASCITA NON INSERITA",K68="ERR","CATEGORIA ERRATA",F68="","SESSO NON INSERITO",ISNA(VLOOKUP(F68,SESSO,1,FALSE)),"SESSO ERRATO",G68="","CINTURA NON INSERITA",ISNA(VLOOKUP(G68,CINTURE_TROFEO_MARCHE,1,FALSE)),"CINTURA ERRATA",AND(I68="SI",J68=""),"CATEGORIA DI PESO NON INSERITA",AND(H68="",I68=""),"NESSUNA GARA SELEZIONATA",AND(H68&lt;&gt;"",ISNA(VLOOKUP(H68,SCELTA,1,FALSE))),"ERRORE SCELTA KATA",AND(I68&lt;&gt;"",ISNA(VLOOKUP(I68,SCELTA,1,FALSE))),"ERRORE SCELTA KUMITE",AND(J68&lt;&gt;"",ISNA(VLOOKUP(J68,INDIRECT(CONCATENATE("PESI_",K68,"_",F68)),1,FALSE))),"CATEGORIA DI PESO ERRATA",AND(I68="SI",OR(E68="SI",K68="MAS")),"NON PUÓ GAREGGIARE NEL KUMITE"),"OK")</f>
        <v/>
      </c>
      <c r="Q68" s="16">
        <f t="shared" si="4"/>
        <v>0</v>
      </c>
      <c r="R68" s="42" t="b">
        <f t="shared" si="5"/>
        <v>0</v>
      </c>
      <c r="T68" s="42">
        <f t="shared" ca="1" si="6"/>
        <v>0</v>
      </c>
    </row>
    <row r="69" spans="1:20" s="22" customFormat="1" ht="13.5" customHeight="1" x14ac:dyDescent="0.25">
      <c r="A69" s="3"/>
      <c r="B69" s="37" t="str" cm="1">
        <f t="array" ref="B69">_xlfn.IFS(C69="","",Riepilogo!$C$9="","INSERIRE NOME SOCIETÀ",C69&lt;&gt;"",Riepilogo!$C$9)</f>
        <v/>
      </c>
      <c r="C69" s="35"/>
      <c r="D69" s="38"/>
      <c r="E69" s="38"/>
      <c r="F69" s="38"/>
      <c r="G69" s="29"/>
      <c r="H69" s="44"/>
      <c r="I69" s="44"/>
      <c r="J69" s="33"/>
      <c r="K69" s="30" t="str">
        <f>IF(D69="","",_xlfn.IFNA(INDEX(Dati!$A$26:$A$31,MATCH(D69,Dati!$B$26:$B$31,-1)),"ERR"))</f>
        <v/>
      </c>
      <c r="L69" s="36" t="str">
        <f>IF(AND(C69&lt;&gt;"",H69&lt;&gt;""),CONCATENATE(IF(K69="MAS","5",IF(R69=FALSE,"3","1")),IF(K69="ESO",Dati!$C$27,IF(K69="CAD",Dati!$C$28,IF(K69="JUN",Dati!$C$29,IF(K69="SEN",Dati!$C$30,IF(K69="MAS",Dati!$C$31,"ERR"))))),F69),"")</f>
        <v/>
      </c>
      <c r="M69" s="36" t="str">
        <f>IF(AND(C69&lt;&gt;"",I69&lt;&gt;""),CONCATENATE(IF(R69=FALSE,"","T"),IF(K69="ESO",Dati!$C$27,IF(K69="CAD",Dati!$C$28,IF(K69="JUN",Dati!$C$29,IF(K69="SEN",Dati!$C$30,"ERR")))),F69,J69),"")</f>
        <v/>
      </c>
      <c r="N69" s="32"/>
      <c r="O69" s="34" t="str">
        <f t="shared" si="3"/>
        <v/>
      </c>
      <c r="P69" s="78" t="str" cm="1">
        <f t="array" aca="1" ref="P69" ca="1">_xlfn.IFNA(_xlfn.IFS(C69="","",D69="","DATA DI NASCITA NON INSERITA",K69="ERR","CATEGORIA ERRATA",F69="","SESSO NON INSERITO",ISNA(VLOOKUP(F69,SESSO,1,FALSE)),"SESSO ERRATO",G69="","CINTURA NON INSERITA",ISNA(VLOOKUP(G69,CINTURE_TROFEO_MARCHE,1,FALSE)),"CINTURA ERRATA",AND(I69="SI",J69=""),"CATEGORIA DI PESO NON INSERITA",AND(H69="",I69=""),"NESSUNA GARA SELEZIONATA",AND(H69&lt;&gt;"",ISNA(VLOOKUP(H69,SCELTA,1,FALSE))),"ERRORE SCELTA KATA",AND(I69&lt;&gt;"",ISNA(VLOOKUP(I69,SCELTA,1,FALSE))),"ERRORE SCELTA KUMITE",AND(J69&lt;&gt;"",ISNA(VLOOKUP(J69,INDIRECT(CONCATENATE("PESI_",K69,"_",F69)),1,FALSE))),"CATEGORIA DI PESO ERRATA",AND(I69="SI",OR(E69="SI",K69="MAS")),"NON PUÓ GAREGGIARE NEL KUMITE"),"OK")</f>
        <v/>
      </c>
      <c r="Q69" s="16">
        <f t="shared" si="4"/>
        <v>0</v>
      </c>
      <c r="R69" s="42" t="b">
        <f t="shared" si="5"/>
        <v>0</v>
      </c>
      <c r="T69" s="42">
        <f t="shared" ca="1" si="6"/>
        <v>0</v>
      </c>
    </row>
    <row r="70" spans="1:20" s="22" customFormat="1" ht="13.5" customHeight="1" x14ac:dyDescent="0.25">
      <c r="A70" s="3"/>
      <c r="B70" s="37" t="str" cm="1">
        <f t="array" ref="B70">_xlfn.IFS(C70="","",Riepilogo!$C$9="","INSERIRE NOME SOCIETÀ",C70&lt;&gt;"",Riepilogo!$C$9)</f>
        <v/>
      </c>
      <c r="C70" s="35"/>
      <c r="D70" s="38"/>
      <c r="E70" s="38"/>
      <c r="F70" s="38"/>
      <c r="G70" s="29"/>
      <c r="H70" s="44"/>
      <c r="I70" s="44"/>
      <c r="J70" s="33"/>
      <c r="K70" s="30" t="str">
        <f>IF(D70="","",_xlfn.IFNA(INDEX(Dati!$A$26:$A$31,MATCH(D70,Dati!$B$26:$B$31,-1)),"ERR"))</f>
        <v/>
      </c>
      <c r="L70" s="36" t="str">
        <f>IF(AND(C70&lt;&gt;"",H70&lt;&gt;""),CONCATENATE(IF(K70="MAS","5",IF(R70=FALSE,"3","1")),IF(K70="ESO",Dati!$C$27,IF(K70="CAD",Dati!$C$28,IF(K70="JUN",Dati!$C$29,IF(K70="SEN",Dati!$C$30,IF(K70="MAS",Dati!$C$31,"ERR"))))),F70),"")</f>
        <v/>
      </c>
      <c r="M70" s="36" t="str">
        <f>IF(AND(C70&lt;&gt;"",I70&lt;&gt;""),CONCATENATE(IF(R70=FALSE,"","T"),IF(K70="ESO",Dati!$C$27,IF(K70="CAD",Dati!$C$28,IF(K70="JUN",Dati!$C$29,IF(K70="SEN",Dati!$C$30,"ERR")))),F70,J70),"")</f>
        <v/>
      </c>
      <c r="N70" s="32"/>
      <c r="O70" s="34" t="str">
        <f t="shared" si="3"/>
        <v/>
      </c>
      <c r="P70" s="78" t="str" cm="1">
        <f t="array" aca="1" ref="P70" ca="1">_xlfn.IFNA(_xlfn.IFS(C70="","",D70="","DATA DI NASCITA NON INSERITA",K70="ERR","CATEGORIA ERRATA",F70="","SESSO NON INSERITO",ISNA(VLOOKUP(F70,SESSO,1,FALSE)),"SESSO ERRATO",G70="","CINTURA NON INSERITA",ISNA(VLOOKUP(G70,CINTURE_TROFEO_MARCHE,1,FALSE)),"CINTURA ERRATA",AND(I70="SI",J70=""),"CATEGORIA DI PESO NON INSERITA",AND(H70="",I70=""),"NESSUNA GARA SELEZIONATA",AND(H70&lt;&gt;"",ISNA(VLOOKUP(H70,SCELTA,1,FALSE))),"ERRORE SCELTA KATA",AND(I70&lt;&gt;"",ISNA(VLOOKUP(I70,SCELTA,1,FALSE))),"ERRORE SCELTA KUMITE",AND(J70&lt;&gt;"",ISNA(VLOOKUP(J70,INDIRECT(CONCATENATE("PESI_",K70,"_",F70)),1,FALSE))),"CATEGORIA DI PESO ERRATA",AND(I70="SI",OR(E70="SI",K70="MAS")),"NON PUÓ GAREGGIARE NEL KUMITE"),"OK")</f>
        <v/>
      </c>
      <c r="Q70" s="16">
        <f t="shared" si="4"/>
        <v>0</v>
      </c>
      <c r="R70" s="42" t="b">
        <f t="shared" si="5"/>
        <v>0</v>
      </c>
      <c r="T70" s="42">
        <f t="shared" ca="1" si="6"/>
        <v>0</v>
      </c>
    </row>
    <row r="71" spans="1:20" s="22" customFormat="1" ht="13.5" customHeight="1" x14ac:dyDescent="0.25">
      <c r="A71" s="3"/>
      <c r="B71" s="37" t="str" cm="1">
        <f t="array" ref="B71">_xlfn.IFS(C71="","",Riepilogo!$C$9="","INSERIRE NOME SOCIETÀ",C71&lt;&gt;"",Riepilogo!$C$9)</f>
        <v/>
      </c>
      <c r="C71" s="35"/>
      <c r="D71" s="38"/>
      <c r="E71" s="38"/>
      <c r="F71" s="38"/>
      <c r="G71" s="29"/>
      <c r="H71" s="44"/>
      <c r="I71" s="44"/>
      <c r="J71" s="33"/>
      <c r="K71" s="30" t="str">
        <f>IF(D71="","",_xlfn.IFNA(INDEX(Dati!$A$26:$A$31,MATCH(D71,Dati!$B$26:$B$31,-1)),"ERR"))</f>
        <v/>
      </c>
      <c r="L71" s="36" t="str">
        <f>IF(AND(C71&lt;&gt;"",H71&lt;&gt;""),CONCATENATE(IF(K71="MAS","5",IF(R71=FALSE,"3","1")),IF(K71="ESO",Dati!$C$27,IF(K71="CAD",Dati!$C$28,IF(K71="JUN",Dati!$C$29,IF(K71="SEN",Dati!$C$30,IF(K71="MAS",Dati!$C$31,"ERR"))))),F71),"")</f>
        <v/>
      </c>
      <c r="M71" s="36" t="str">
        <f>IF(AND(C71&lt;&gt;"",I71&lt;&gt;""),CONCATENATE(IF(R71=FALSE,"","T"),IF(K71="ESO",Dati!$C$27,IF(K71="CAD",Dati!$C$28,IF(K71="JUN",Dati!$C$29,IF(K71="SEN",Dati!$C$30,"ERR")))),F71,J71),"")</f>
        <v/>
      </c>
      <c r="N71" s="32"/>
      <c r="O71" s="34" t="str">
        <f t="shared" si="3"/>
        <v/>
      </c>
      <c r="P71" s="78" t="str" cm="1">
        <f t="array" aca="1" ref="P71" ca="1">_xlfn.IFNA(_xlfn.IFS(C71="","",D71="","DATA DI NASCITA NON INSERITA",K71="ERR","CATEGORIA ERRATA",F71="","SESSO NON INSERITO",ISNA(VLOOKUP(F71,SESSO,1,FALSE)),"SESSO ERRATO",G71="","CINTURA NON INSERITA",ISNA(VLOOKUP(G71,CINTURE_TROFEO_MARCHE,1,FALSE)),"CINTURA ERRATA",AND(I71="SI",J71=""),"CATEGORIA DI PESO NON INSERITA",AND(H71="",I71=""),"NESSUNA GARA SELEZIONATA",AND(H71&lt;&gt;"",ISNA(VLOOKUP(H71,SCELTA,1,FALSE))),"ERRORE SCELTA KATA",AND(I71&lt;&gt;"",ISNA(VLOOKUP(I71,SCELTA,1,FALSE))),"ERRORE SCELTA KUMITE",AND(J71&lt;&gt;"",ISNA(VLOOKUP(J71,INDIRECT(CONCATENATE("PESI_",K71,"_",F71)),1,FALSE))),"CATEGORIA DI PESO ERRATA",AND(I71="SI",OR(E71="SI",K71="MAS")),"NON PUÓ GAREGGIARE NEL KUMITE"),"OK")</f>
        <v/>
      </c>
      <c r="Q71" s="16">
        <f t="shared" si="4"/>
        <v>0</v>
      </c>
      <c r="R71" s="42" t="b">
        <f t="shared" ref="R71:R96" si="7">_xlfn.IFNA(MATCH(G71,TECHNICOLOR,0),FALSE)</f>
        <v>0</v>
      </c>
      <c r="T71" s="42">
        <f t="shared" ca="1" si="6"/>
        <v>0</v>
      </c>
    </row>
    <row r="72" spans="1:20" s="22" customFormat="1" ht="13.5" customHeight="1" x14ac:dyDescent="0.25">
      <c r="A72" s="3"/>
      <c r="B72" s="37" t="str" cm="1">
        <f t="array" ref="B72">_xlfn.IFS(C72="","",Riepilogo!$C$9="","INSERIRE NOME SOCIETÀ",C72&lt;&gt;"",Riepilogo!$C$9)</f>
        <v/>
      </c>
      <c r="C72" s="35"/>
      <c r="D72" s="38"/>
      <c r="E72" s="38"/>
      <c r="F72" s="38"/>
      <c r="G72" s="29"/>
      <c r="H72" s="44"/>
      <c r="I72" s="44"/>
      <c r="J72" s="33"/>
      <c r="K72" s="30" t="str">
        <f>IF(D72="","",_xlfn.IFNA(INDEX(Dati!$A$26:$A$31,MATCH(D72,Dati!$B$26:$B$31,-1)),"ERR"))</f>
        <v/>
      </c>
      <c r="L72" s="36" t="str">
        <f>IF(AND(C72&lt;&gt;"",H72&lt;&gt;""),CONCATENATE(IF(K72="MAS","5",IF(R72=FALSE,"3","1")),IF(K72="ESO",Dati!$C$27,IF(K72="CAD",Dati!$C$28,IF(K72="JUN",Dati!$C$29,IF(K72="SEN",Dati!$C$30,IF(K72="MAS",Dati!$C$31,"ERR"))))),F72),"")</f>
        <v/>
      </c>
      <c r="M72" s="36" t="str">
        <f>IF(AND(C72&lt;&gt;"",I72&lt;&gt;""),CONCATENATE(IF(R72=FALSE,"","T"),IF(K72="ESO",Dati!$C$27,IF(K72="CAD",Dati!$C$28,IF(K72="JUN",Dati!$C$29,IF(K72="SEN",Dati!$C$30,"ERR")))),F72,J72),"")</f>
        <v/>
      </c>
      <c r="N72" s="32"/>
      <c r="O72" s="34" t="str">
        <f t="shared" ref="O72:O96" si="8">IF(C72&lt;&gt;"",20,"")</f>
        <v/>
      </c>
      <c r="P72" s="78" t="str" cm="1">
        <f t="array" aca="1" ref="P72" ca="1">_xlfn.IFNA(_xlfn.IFS(C72="","",D72="","DATA DI NASCITA NON INSERITA",K72="ERR","CATEGORIA ERRATA",F72="","SESSO NON INSERITO",ISNA(VLOOKUP(F72,SESSO,1,FALSE)),"SESSO ERRATO",G72="","CINTURA NON INSERITA",ISNA(VLOOKUP(G72,CINTURE_TROFEO_MARCHE,1,FALSE)),"CINTURA ERRATA",AND(I72="SI",J72=""),"CATEGORIA DI PESO NON INSERITA",AND(H72="",I72=""),"NESSUNA GARA SELEZIONATA",AND(H72&lt;&gt;"",ISNA(VLOOKUP(H72,SCELTA,1,FALSE))),"ERRORE SCELTA KATA",AND(I72&lt;&gt;"",ISNA(VLOOKUP(I72,SCELTA,1,FALSE))),"ERRORE SCELTA KUMITE",AND(J72&lt;&gt;"",ISNA(VLOOKUP(J72,INDIRECT(CONCATENATE("PESI_",K72,"_",F72)),1,FALSE))),"CATEGORIA DI PESO ERRATA",AND(I72="SI",OR(E72="SI",K72="MAS")),"NON PUÓ GAREGGIARE NEL KUMITE"),"OK")</f>
        <v/>
      </c>
      <c r="Q72" s="16">
        <f t="shared" ref="Q72:Q96" si="9">COUNTA(H72:I72)</f>
        <v>0</v>
      </c>
      <c r="R72" s="42" t="b">
        <f t="shared" si="7"/>
        <v>0</v>
      </c>
      <c r="T72" s="42">
        <f t="shared" ca="1" si="6"/>
        <v>0</v>
      </c>
    </row>
    <row r="73" spans="1:20" s="22" customFormat="1" ht="13.5" customHeight="1" x14ac:dyDescent="0.25">
      <c r="A73" s="3"/>
      <c r="B73" s="37" t="str" cm="1">
        <f t="array" ref="B73">_xlfn.IFS(C73="","",Riepilogo!$C$9="","INSERIRE NOME SOCIETÀ",C73&lt;&gt;"",Riepilogo!$C$9)</f>
        <v/>
      </c>
      <c r="C73" s="35"/>
      <c r="D73" s="38"/>
      <c r="E73" s="38"/>
      <c r="F73" s="38"/>
      <c r="G73" s="29"/>
      <c r="H73" s="44"/>
      <c r="I73" s="44"/>
      <c r="J73" s="33"/>
      <c r="K73" s="30" t="str">
        <f>IF(D73="","",_xlfn.IFNA(INDEX(Dati!$A$26:$A$31,MATCH(D73,Dati!$B$26:$B$31,-1)),"ERR"))</f>
        <v/>
      </c>
      <c r="L73" s="36" t="str">
        <f>IF(AND(C73&lt;&gt;"",H73&lt;&gt;""),CONCATENATE(IF(K73="MAS","5",IF(R73=FALSE,"3","1")),IF(K73="ESO",Dati!$C$27,IF(K73="CAD",Dati!$C$28,IF(K73="JUN",Dati!$C$29,IF(K73="SEN",Dati!$C$30,IF(K73="MAS",Dati!$C$31,"ERR"))))),F73),"")</f>
        <v/>
      </c>
      <c r="M73" s="36" t="str">
        <f>IF(AND(C73&lt;&gt;"",I73&lt;&gt;""),CONCATENATE(IF(R73=FALSE,"","T"),IF(K73="ESO",Dati!$C$27,IF(K73="CAD",Dati!$C$28,IF(K73="JUN",Dati!$C$29,IF(K73="SEN",Dati!$C$30,"ERR")))),F73,J73),"")</f>
        <v/>
      </c>
      <c r="N73" s="32"/>
      <c r="O73" s="34" t="str">
        <f t="shared" si="8"/>
        <v/>
      </c>
      <c r="P73" s="78" t="str" cm="1">
        <f t="array" aca="1" ref="P73" ca="1">_xlfn.IFNA(_xlfn.IFS(C73="","",D73="","DATA DI NASCITA NON INSERITA",K73="ERR","CATEGORIA ERRATA",F73="","SESSO NON INSERITO",ISNA(VLOOKUP(F73,SESSO,1,FALSE)),"SESSO ERRATO",G73="","CINTURA NON INSERITA",ISNA(VLOOKUP(G73,CINTURE_TROFEO_MARCHE,1,FALSE)),"CINTURA ERRATA",AND(I73="SI",J73=""),"CATEGORIA DI PESO NON INSERITA",AND(H73="",I73=""),"NESSUNA GARA SELEZIONATA",AND(H73&lt;&gt;"",ISNA(VLOOKUP(H73,SCELTA,1,FALSE))),"ERRORE SCELTA KATA",AND(I73&lt;&gt;"",ISNA(VLOOKUP(I73,SCELTA,1,FALSE))),"ERRORE SCELTA KUMITE",AND(J73&lt;&gt;"",ISNA(VLOOKUP(J73,INDIRECT(CONCATENATE("PESI_",K73,"_",F73)),1,FALSE))),"CATEGORIA DI PESO ERRATA",AND(I73="SI",OR(E73="SI",K73="MAS")),"NON PUÓ GAREGGIARE NEL KUMITE"),"OK")</f>
        <v/>
      </c>
      <c r="Q73" s="16">
        <f t="shared" si="9"/>
        <v>0</v>
      </c>
      <c r="R73" s="42" t="b">
        <f t="shared" si="7"/>
        <v>0</v>
      </c>
      <c r="T73" s="42">
        <f t="shared" ca="1" si="6"/>
        <v>0</v>
      </c>
    </row>
    <row r="74" spans="1:20" s="22" customFormat="1" ht="13.5" customHeight="1" x14ac:dyDescent="0.25">
      <c r="A74" s="3"/>
      <c r="B74" s="37" t="str" cm="1">
        <f t="array" ref="B74">_xlfn.IFS(C74="","",Riepilogo!$C$9="","INSERIRE NOME SOCIETÀ",C74&lt;&gt;"",Riepilogo!$C$9)</f>
        <v/>
      </c>
      <c r="C74" s="35"/>
      <c r="D74" s="38"/>
      <c r="E74" s="38"/>
      <c r="F74" s="38"/>
      <c r="G74" s="29"/>
      <c r="H74" s="44"/>
      <c r="I74" s="44"/>
      <c r="J74" s="33"/>
      <c r="K74" s="30" t="str">
        <f>IF(D74="","",_xlfn.IFNA(INDEX(Dati!$A$26:$A$31,MATCH(D74,Dati!$B$26:$B$31,-1)),"ERR"))</f>
        <v/>
      </c>
      <c r="L74" s="36" t="str">
        <f>IF(AND(C74&lt;&gt;"",H74&lt;&gt;""),CONCATENATE(IF(K74="MAS","5",IF(R74=FALSE,"3","1")),IF(K74="ESO",Dati!$C$27,IF(K74="CAD",Dati!$C$28,IF(K74="JUN",Dati!$C$29,IF(K74="SEN",Dati!$C$30,IF(K74="MAS",Dati!$C$31,"ERR"))))),F74),"")</f>
        <v/>
      </c>
      <c r="M74" s="36" t="str">
        <f>IF(AND(C74&lt;&gt;"",I74&lt;&gt;""),CONCATENATE(IF(R74=FALSE,"","T"),IF(K74="ESO",Dati!$C$27,IF(K74="CAD",Dati!$C$28,IF(K74="JUN",Dati!$C$29,IF(K74="SEN",Dati!$C$30,"ERR")))),F74,J74),"")</f>
        <v/>
      </c>
      <c r="N74" s="32"/>
      <c r="O74" s="34" t="str">
        <f t="shared" si="8"/>
        <v/>
      </c>
      <c r="P74" s="78" t="str" cm="1">
        <f t="array" aca="1" ref="P74" ca="1">_xlfn.IFNA(_xlfn.IFS(C74="","",D74="","DATA DI NASCITA NON INSERITA",K74="ERR","CATEGORIA ERRATA",F74="","SESSO NON INSERITO",ISNA(VLOOKUP(F74,SESSO,1,FALSE)),"SESSO ERRATO",G74="","CINTURA NON INSERITA",ISNA(VLOOKUP(G74,CINTURE_TROFEO_MARCHE,1,FALSE)),"CINTURA ERRATA",AND(I74="SI",J74=""),"CATEGORIA DI PESO NON INSERITA",AND(H74="",I74=""),"NESSUNA GARA SELEZIONATA",AND(H74&lt;&gt;"",ISNA(VLOOKUP(H74,SCELTA,1,FALSE))),"ERRORE SCELTA KATA",AND(I74&lt;&gt;"",ISNA(VLOOKUP(I74,SCELTA,1,FALSE))),"ERRORE SCELTA KUMITE",AND(J74&lt;&gt;"",ISNA(VLOOKUP(J74,INDIRECT(CONCATENATE("PESI_",K74,"_",F74)),1,FALSE))),"CATEGORIA DI PESO ERRATA",AND(I74="SI",OR(E74="SI",K74="MAS")),"NON PUÓ GAREGGIARE NEL KUMITE"),"OK")</f>
        <v/>
      </c>
      <c r="Q74" s="16">
        <f t="shared" si="9"/>
        <v>0</v>
      </c>
      <c r="R74" s="42" t="b">
        <f t="shared" si="7"/>
        <v>0</v>
      </c>
      <c r="T74" s="42">
        <f t="shared" ca="1" si="6"/>
        <v>0</v>
      </c>
    </row>
    <row r="75" spans="1:20" s="22" customFormat="1" ht="13.5" customHeight="1" x14ac:dyDescent="0.25">
      <c r="A75" s="3"/>
      <c r="B75" s="37" t="str" cm="1">
        <f t="array" ref="B75">_xlfn.IFS(C75="","",Riepilogo!$C$9="","INSERIRE NOME SOCIETÀ",C75&lt;&gt;"",Riepilogo!$C$9)</f>
        <v/>
      </c>
      <c r="C75" s="35"/>
      <c r="D75" s="38"/>
      <c r="E75" s="38"/>
      <c r="F75" s="38"/>
      <c r="G75" s="29"/>
      <c r="H75" s="44"/>
      <c r="I75" s="44"/>
      <c r="J75" s="33"/>
      <c r="K75" s="30" t="str">
        <f>IF(D75="","",_xlfn.IFNA(INDEX(Dati!$A$26:$A$31,MATCH(D75,Dati!$B$26:$B$31,-1)),"ERR"))</f>
        <v/>
      </c>
      <c r="L75" s="36" t="str">
        <f>IF(AND(C75&lt;&gt;"",H75&lt;&gt;""),CONCATENATE(IF(K75="MAS","5",IF(R75=FALSE,"3","1")),IF(K75="ESO",Dati!$C$27,IF(K75="CAD",Dati!$C$28,IF(K75="JUN",Dati!$C$29,IF(K75="SEN",Dati!$C$30,IF(K75="MAS",Dati!$C$31,"ERR"))))),F75),"")</f>
        <v/>
      </c>
      <c r="M75" s="36" t="str">
        <f>IF(AND(C75&lt;&gt;"",I75&lt;&gt;""),CONCATENATE(IF(R75=FALSE,"","T"),IF(K75="ESO",Dati!$C$27,IF(K75="CAD",Dati!$C$28,IF(K75="JUN",Dati!$C$29,IF(K75="SEN",Dati!$C$30,"ERR")))),F75,J75),"")</f>
        <v/>
      </c>
      <c r="N75" s="32"/>
      <c r="O75" s="34" t="str">
        <f t="shared" si="8"/>
        <v/>
      </c>
      <c r="P75" s="78" t="str" cm="1">
        <f t="array" aca="1" ref="P75" ca="1">_xlfn.IFNA(_xlfn.IFS(C75="","",D75="","DATA DI NASCITA NON INSERITA",K75="ERR","CATEGORIA ERRATA",F75="","SESSO NON INSERITO",ISNA(VLOOKUP(F75,SESSO,1,FALSE)),"SESSO ERRATO",G75="","CINTURA NON INSERITA",ISNA(VLOOKUP(G75,CINTURE_TROFEO_MARCHE,1,FALSE)),"CINTURA ERRATA",AND(I75="SI",J75=""),"CATEGORIA DI PESO NON INSERITA",AND(H75="",I75=""),"NESSUNA GARA SELEZIONATA",AND(H75&lt;&gt;"",ISNA(VLOOKUP(H75,SCELTA,1,FALSE))),"ERRORE SCELTA KATA",AND(I75&lt;&gt;"",ISNA(VLOOKUP(I75,SCELTA,1,FALSE))),"ERRORE SCELTA KUMITE",AND(J75&lt;&gt;"",ISNA(VLOOKUP(J75,INDIRECT(CONCATENATE("PESI_",K75,"_",F75)),1,FALSE))),"CATEGORIA DI PESO ERRATA",AND(I75="SI",OR(E75="SI",K75="MAS")),"NON PUÓ GAREGGIARE NEL KUMITE"),"OK")</f>
        <v/>
      </c>
      <c r="Q75" s="16">
        <f t="shared" si="9"/>
        <v>0</v>
      </c>
      <c r="R75" s="42" t="b">
        <f t="shared" si="7"/>
        <v>0</v>
      </c>
      <c r="T75" s="42">
        <f t="shared" ca="1" si="6"/>
        <v>0</v>
      </c>
    </row>
    <row r="76" spans="1:20" s="22" customFormat="1" ht="13.5" customHeight="1" x14ac:dyDescent="0.25">
      <c r="A76" s="3"/>
      <c r="B76" s="37" t="str" cm="1">
        <f t="array" ref="B76">_xlfn.IFS(C76="","",Riepilogo!$C$9="","INSERIRE NOME SOCIETÀ",C76&lt;&gt;"",Riepilogo!$C$9)</f>
        <v/>
      </c>
      <c r="C76" s="35"/>
      <c r="D76" s="38"/>
      <c r="E76" s="38"/>
      <c r="F76" s="38"/>
      <c r="G76" s="29"/>
      <c r="H76" s="44"/>
      <c r="I76" s="44"/>
      <c r="J76" s="33"/>
      <c r="K76" s="30" t="str">
        <f>IF(D76="","",_xlfn.IFNA(INDEX(Dati!$A$26:$A$31,MATCH(D76,Dati!$B$26:$B$31,-1)),"ERR"))</f>
        <v/>
      </c>
      <c r="L76" s="36" t="str">
        <f>IF(AND(C76&lt;&gt;"",H76&lt;&gt;""),CONCATENATE(IF(K76="MAS","5",IF(R76=FALSE,"3","1")),IF(K76="ESO",Dati!$C$27,IF(K76="CAD",Dati!$C$28,IF(K76="JUN",Dati!$C$29,IF(K76="SEN",Dati!$C$30,IF(K76="MAS",Dati!$C$31,"ERR"))))),F76),"")</f>
        <v/>
      </c>
      <c r="M76" s="36" t="str">
        <f>IF(AND(C76&lt;&gt;"",I76&lt;&gt;""),CONCATENATE(IF(R76=FALSE,"","T"),IF(K76="ESO",Dati!$C$27,IF(K76="CAD",Dati!$C$28,IF(K76="JUN",Dati!$C$29,IF(K76="SEN",Dati!$C$30,"ERR")))),F76,J76),"")</f>
        <v/>
      </c>
      <c r="N76" s="32"/>
      <c r="O76" s="34" t="str">
        <f t="shared" si="8"/>
        <v/>
      </c>
      <c r="P76" s="78" t="str" cm="1">
        <f t="array" aca="1" ref="P76" ca="1">_xlfn.IFNA(_xlfn.IFS(C76="","",D76="","DATA DI NASCITA NON INSERITA",K76="ERR","CATEGORIA ERRATA",F76="","SESSO NON INSERITO",ISNA(VLOOKUP(F76,SESSO,1,FALSE)),"SESSO ERRATO",G76="","CINTURA NON INSERITA",ISNA(VLOOKUP(G76,CINTURE_TROFEO_MARCHE,1,FALSE)),"CINTURA ERRATA",AND(I76="SI",J76=""),"CATEGORIA DI PESO NON INSERITA",AND(H76="",I76=""),"NESSUNA GARA SELEZIONATA",AND(H76&lt;&gt;"",ISNA(VLOOKUP(H76,SCELTA,1,FALSE))),"ERRORE SCELTA KATA",AND(I76&lt;&gt;"",ISNA(VLOOKUP(I76,SCELTA,1,FALSE))),"ERRORE SCELTA KUMITE",AND(J76&lt;&gt;"",ISNA(VLOOKUP(J76,INDIRECT(CONCATENATE("PESI_",K76,"_",F76)),1,FALSE))),"CATEGORIA DI PESO ERRATA",AND(I76="SI",OR(E76="SI",K76="MAS")),"NON PUÓ GAREGGIARE NEL KUMITE"),"OK")</f>
        <v/>
      </c>
      <c r="Q76" s="16">
        <f t="shared" si="9"/>
        <v>0</v>
      </c>
      <c r="R76" s="42" t="b">
        <f t="shared" si="7"/>
        <v>0</v>
      </c>
      <c r="T76" s="42">
        <f t="shared" ca="1" si="6"/>
        <v>0</v>
      </c>
    </row>
    <row r="77" spans="1:20" s="22" customFormat="1" ht="13.5" customHeight="1" x14ac:dyDescent="0.25">
      <c r="A77" s="3"/>
      <c r="B77" s="37" t="str" cm="1">
        <f t="array" ref="B77">_xlfn.IFS(C77="","",Riepilogo!$C$9="","INSERIRE NOME SOCIETÀ",C77&lt;&gt;"",Riepilogo!$C$9)</f>
        <v/>
      </c>
      <c r="C77" s="35"/>
      <c r="D77" s="38"/>
      <c r="E77" s="38"/>
      <c r="F77" s="38"/>
      <c r="G77" s="29"/>
      <c r="H77" s="44"/>
      <c r="I77" s="44"/>
      <c r="J77" s="33"/>
      <c r="K77" s="30" t="str">
        <f>IF(D77="","",_xlfn.IFNA(INDEX(Dati!$A$26:$A$31,MATCH(D77,Dati!$B$26:$B$31,-1)),"ERR"))</f>
        <v/>
      </c>
      <c r="L77" s="36" t="str">
        <f>IF(AND(C77&lt;&gt;"",H77&lt;&gt;""),CONCATENATE(IF(K77="MAS","5",IF(R77=FALSE,"3","1")),IF(K77="ESO",Dati!$C$27,IF(K77="CAD",Dati!$C$28,IF(K77="JUN",Dati!$C$29,IF(K77="SEN",Dati!$C$30,IF(K77="MAS",Dati!$C$31,"ERR"))))),F77),"")</f>
        <v/>
      </c>
      <c r="M77" s="36" t="str">
        <f>IF(AND(C77&lt;&gt;"",I77&lt;&gt;""),CONCATENATE(IF(R77=FALSE,"","T"),IF(K77="ESO",Dati!$C$27,IF(K77="CAD",Dati!$C$28,IF(K77="JUN",Dati!$C$29,IF(K77="SEN",Dati!$C$30,"ERR")))),F77,J77),"")</f>
        <v/>
      </c>
      <c r="N77" s="32"/>
      <c r="O77" s="34" t="str">
        <f t="shared" si="8"/>
        <v/>
      </c>
      <c r="P77" s="78" t="str" cm="1">
        <f t="array" aca="1" ref="P77" ca="1">_xlfn.IFNA(_xlfn.IFS(C77="","",D77="","DATA DI NASCITA NON INSERITA",K77="ERR","CATEGORIA ERRATA",F77="","SESSO NON INSERITO",ISNA(VLOOKUP(F77,SESSO,1,FALSE)),"SESSO ERRATO",G77="","CINTURA NON INSERITA",ISNA(VLOOKUP(G77,CINTURE_TROFEO_MARCHE,1,FALSE)),"CINTURA ERRATA",AND(I77="SI",J77=""),"CATEGORIA DI PESO NON INSERITA",AND(H77="",I77=""),"NESSUNA GARA SELEZIONATA",AND(H77&lt;&gt;"",ISNA(VLOOKUP(H77,SCELTA,1,FALSE))),"ERRORE SCELTA KATA",AND(I77&lt;&gt;"",ISNA(VLOOKUP(I77,SCELTA,1,FALSE))),"ERRORE SCELTA KUMITE",AND(J77&lt;&gt;"",ISNA(VLOOKUP(J77,INDIRECT(CONCATENATE("PESI_",K77,"_",F77)),1,FALSE))),"CATEGORIA DI PESO ERRATA",AND(I77="SI",OR(E77="SI",K77="MAS")),"NON PUÓ GAREGGIARE NEL KUMITE"),"OK")</f>
        <v/>
      </c>
      <c r="Q77" s="16">
        <f t="shared" si="9"/>
        <v>0</v>
      </c>
      <c r="R77" s="42" t="b">
        <f t="shared" si="7"/>
        <v>0</v>
      </c>
      <c r="T77" s="42">
        <f t="shared" ca="1" si="6"/>
        <v>0</v>
      </c>
    </row>
    <row r="78" spans="1:20" s="22" customFormat="1" ht="13.5" customHeight="1" x14ac:dyDescent="0.25">
      <c r="A78" s="3"/>
      <c r="B78" s="37" t="str" cm="1">
        <f t="array" ref="B78">_xlfn.IFS(C78="","",Riepilogo!$C$9="","INSERIRE NOME SOCIETÀ",C78&lt;&gt;"",Riepilogo!$C$9)</f>
        <v/>
      </c>
      <c r="C78" s="35"/>
      <c r="D78" s="38"/>
      <c r="E78" s="38"/>
      <c r="F78" s="38"/>
      <c r="G78" s="29"/>
      <c r="H78" s="44"/>
      <c r="I78" s="44"/>
      <c r="J78" s="33"/>
      <c r="K78" s="30" t="str">
        <f>IF(D78="","",_xlfn.IFNA(INDEX(Dati!$A$26:$A$31,MATCH(D78,Dati!$B$26:$B$31,-1)),"ERR"))</f>
        <v/>
      </c>
      <c r="L78" s="36" t="str">
        <f>IF(AND(C78&lt;&gt;"",H78&lt;&gt;""),CONCATENATE(IF(K78="MAS","5",IF(R78=FALSE,"3","1")),IF(K78="ESO",Dati!$C$27,IF(K78="CAD",Dati!$C$28,IF(K78="JUN",Dati!$C$29,IF(K78="SEN",Dati!$C$30,IF(K78="MAS",Dati!$C$31,"ERR"))))),F78),"")</f>
        <v/>
      </c>
      <c r="M78" s="36" t="str">
        <f>IF(AND(C78&lt;&gt;"",I78&lt;&gt;""),CONCATENATE(IF(R78=FALSE,"","T"),IF(K78="ESO",Dati!$C$27,IF(K78="CAD",Dati!$C$28,IF(K78="JUN",Dati!$C$29,IF(K78="SEN",Dati!$C$30,"ERR")))),F78,J78),"")</f>
        <v/>
      </c>
      <c r="N78" s="32"/>
      <c r="O78" s="34" t="str">
        <f t="shared" si="8"/>
        <v/>
      </c>
      <c r="P78" s="78" t="str" cm="1">
        <f t="array" aca="1" ref="P78" ca="1">_xlfn.IFNA(_xlfn.IFS(C78="","",D78="","DATA DI NASCITA NON INSERITA",K78="ERR","CATEGORIA ERRATA",F78="","SESSO NON INSERITO",ISNA(VLOOKUP(F78,SESSO,1,FALSE)),"SESSO ERRATO",G78="","CINTURA NON INSERITA",ISNA(VLOOKUP(G78,CINTURE_TROFEO_MARCHE,1,FALSE)),"CINTURA ERRATA",AND(I78="SI",J78=""),"CATEGORIA DI PESO NON INSERITA",AND(H78="",I78=""),"NESSUNA GARA SELEZIONATA",AND(H78&lt;&gt;"",ISNA(VLOOKUP(H78,SCELTA,1,FALSE))),"ERRORE SCELTA KATA",AND(I78&lt;&gt;"",ISNA(VLOOKUP(I78,SCELTA,1,FALSE))),"ERRORE SCELTA KUMITE",AND(J78&lt;&gt;"",ISNA(VLOOKUP(J78,INDIRECT(CONCATENATE("PESI_",K78,"_",F78)),1,FALSE))),"CATEGORIA DI PESO ERRATA",AND(I78="SI",OR(E78="SI",K78="MAS")),"NON PUÓ GAREGGIARE NEL KUMITE"),"OK")</f>
        <v/>
      </c>
      <c r="Q78" s="16">
        <f t="shared" si="9"/>
        <v>0</v>
      </c>
      <c r="R78" s="42" t="b">
        <f t="shared" si="7"/>
        <v>0</v>
      </c>
      <c r="T78" s="42">
        <f t="shared" ca="1" si="6"/>
        <v>0</v>
      </c>
    </row>
    <row r="79" spans="1:20" s="22" customFormat="1" ht="13.5" customHeight="1" x14ac:dyDescent="0.25">
      <c r="A79" s="3"/>
      <c r="B79" s="37" t="str" cm="1">
        <f t="array" ref="B79">_xlfn.IFS(C79="","",Riepilogo!$C$9="","INSERIRE NOME SOCIETÀ",C79&lt;&gt;"",Riepilogo!$C$9)</f>
        <v/>
      </c>
      <c r="C79" s="35"/>
      <c r="D79" s="38"/>
      <c r="E79" s="38"/>
      <c r="F79" s="38"/>
      <c r="G79" s="29"/>
      <c r="H79" s="44"/>
      <c r="I79" s="44"/>
      <c r="J79" s="33"/>
      <c r="K79" s="30" t="str">
        <f>IF(D79="","",_xlfn.IFNA(INDEX(Dati!$A$26:$A$31,MATCH(D79,Dati!$B$26:$B$31,-1)),"ERR"))</f>
        <v/>
      </c>
      <c r="L79" s="36" t="str">
        <f>IF(AND(C79&lt;&gt;"",H79&lt;&gt;""),CONCATENATE(IF(K79="MAS","5",IF(R79=FALSE,"3","1")),IF(K79="ESO",Dati!$C$27,IF(K79="CAD",Dati!$C$28,IF(K79="JUN",Dati!$C$29,IF(K79="SEN",Dati!$C$30,IF(K79="MAS",Dati!$C$31,"ERR"))))),F79),"")</f>
        <v/>
      </c>
      <c r="M79" s="36" t="str">
        <f>IF(AND(C79&lt;&gt;"",I79&lt;&gt;""),CONCATENATE(IF(R79=FALSE,"","T"),IF(K79="ESO",Dati!$C$27,IF(K79="CAD",Dati!$C$28,IF(K79="JUN",Dati!$C$29,IF(K79="SEN",Dati!$C$30,"ERR")))),F79,J79),"")</f>
        <v/>
      </c>
      <c r="N79" s="32"/>
      <c r="O79" s="34" t="str">
        <f t="shared" si="8"/>
        <v/>
      </c>
      <c r="P79" s="78" t="str" cm="1">
        <f t="array" aca="1" ref="P79" ca="1">_xlfn.IFNA(_xlfn.IFS(C79="","",D79="","DATA DI NASCITA NON INSERITA",K79="ERR","CATEGORIA ERRATA",F79="","SESSO NON INSERITO",ISNA(VLOOKUP(F79,SESSO,1,FALSE)),"SESSO ERRATO",G79="","CINTURA NON INSERITA",ISNA(VLOOKUP(G79,CINTURE_TROFEO_MARCHE,1,FALSE)),"CINTURA ERRATA",AND(I79="SI",J79=""),"CATEGORIA DI PESO NON INSERITA",AND(H79="",I79=""),"NESSUNA GARA SELEZIONATA",AND(H79&lt;&gt;"",ISNA(VLOOKUP(H79,SCELTA,1,FALSE))),"ERRORE SCELTA KATA",AND(I79&lt;&gt;"",ISNA(VLOOKUP(I79,SCELTA,1,FALSE))),"ERRORE SCELTA KUMITE",AND(J79&lt;&gt;"",ISNA(VLOOKUP(J79,INDIRECT(CONCATENATE("PESI_",K79,"_",F79)),1,FALSE))),"CATEGORIA DI PESO ERRATA",AND(I79="SI",OR(E79="SI",K79="MAS")),"NON PUÓ GAREGGIARE NEL KUMITE"),"OK")</f>
        <v/>
      </c>
      <c r="Q79" s="16">
        <f t="shared" si="9"/>
        <v>0</v>
      </c>
      <c r="R79" s="42" t="b">
        <f t="shared" si="7"/>
        <v>0</v>
      </c>
      <c r="T79" s="42">
        <f t="shared" ca="1" si="6"/>
        <v>0</v>
      </c>
    </row>
    <row r="80" spans="1:20" s="22" customFormat="1" ht="13.5" customHeight="1" x14ac:dyDescent="0.25">
      <c r="A80" s="3"/>
      <c r="B80" s="37" t="str" cm="1">
        <f t="array" ref="B80">_xlfn.IFS(C80="","",Riepilogo!$C$9="","INSERIRE NOME SOCIETÀ",C80&lt;&gt;"",Riepilogo!$C$9)</f>
        <v/>
      </c>
      <c r="C80" s="35"/>
      <c r="D80" s="38"/>
      <c r="E80" s="38"/>
      <c r="F80" s="38"/>
      <c r="G80" s="29"/>
      <c r="H80" s="44"/>
      <c r="I80" s="44"/>
      <c r="J80" s="33"/>
      <c r="K80" s="30" t="str">
        <f>IF(D80="","",_xlfn.IFNA(INDEX(Dati!$A$26:$A$31,MATCH(D80,Dati!$B$26:$B$31,-1)),"ERR"))</f>
        <v/>
      </c>
      <c r="L80" s="36" t="str">
        <f>IF(AND(C80&lt;&gt;"",H80&lt;&gt;""),CONCATENATE(IF(K80="MAS","5",IF(R80=FALSE,"3","1")),IF(K80="ESO",Dati!$C$27,IF(K80="CAD",Dati!$C$28,IF(K80="JUN",Dati!$C$29,IF(K80="SEN",Dati!$C$30,IF(K80="MAS",Dati!$C$31,"ERR"))))),F80),"")</f>
        <v/>
      </c>
      <c r="M80" s="36" t="str">
        <f>IF(AND(C80&lt;&gt;"",I80&lt;&gt;""),CONCATENATE(IF(R80=FALSE,"","T"),IF(K80="ESO",Dati!$C$27,IF(K80="CAD",Dati!$C$28,IF(K80="JUN",Dati!$C$29,IF(K80="SEN",Dati!$C$30,"ERR")))),F80,J80),"")</f>
        <v/>
      </c>
      <c r="N80" s="32"/>
      <c r="O80" s="34" t="str">
        <f t="shared" si="8"/>
        <v/>
      </c>
      <c r="P80" s="78" t="str" cm="1">
        <f t="array" aca="1" ref="P80" ca="1">_xlfn.IFNA(_xlfn.IFS(C80="","",D80="","DATA DI NASCITA NON INSERITA",K80="ERR","CATEGORIA ERRATA",F80="","SESSO NON INSERITO",ISNA(VLOOKUP(F80,SESSO,1,FALSE)),"SESSO ERRATO",G80="","CINTURA NON INSERITA",ISNA(VLOOKUP(G80,CINTURE_TROFEO_MARCHE,1,FALSE)),"CINTURA ERRATA",AND(I80="SI",J80=""),"CATEGORIA DI PESO NON INSERITA",AND(H80="",I80=""),"NESSUNA GARA SELEZIONATA",AND(H80&lt;&gt;"",ISNA(VLOOKUP(H80,SCELTA,1,FALSE))),"ERRORE SCELTA KATA",AND(I80&lt;&gt;"",ISNA(VLOOKUP(I80,SCELTA,1,FALSE))),"ERRORE SCELTA KUMITE",AND(J80&lt;&gt;"",ISNA(VLOOKUP(J80,INDIRECT(CONCATENATE("PESI_",K80,"_",F80)),1,FALSE))),"CATEGORIA DI PESO ERRATA",AND(I80="SI",OR(E80="SI",K80="MAS")),"NON PUÓ GAREGGIARE NEL KUMITE"),"OK")</f>
        <v/>
      </c>
      <c r="Q80" s="16">
        <f t="shared" si="9"/>
        <v>0</v>
      </c>
      <c r="R80" s="42" t="b">
        <f t="shared" si="7"/>
        <v>0</v>
      </c>
      <c r="T80" s="42">
        <f t="shared" ca="1" si="6"/>
        <v>0</v>
      </c>
    </row>
    <row r="81" spans="1:20" s="22" customFormat="1" ht="13.5" customHeight="1" x14ac:dyDescent="0.25">
      <c r="A81" s="3"/>
      <c r="B81" s="37" t="str" cm="1">
        <f t="array" ref="B81">_xlfn.IFS(C81="","",Riepilogo!$C$9="","INSERIRE NOME SOCIETÀ",C81&lt;&gt;"",Riepilogo!$C$9)</f>
        <v/>
      </c>
      <c r="C81" s="35"/>
      <c r="D81" s="38"/>
      <c r="E81" s="38"/>
      <c r="F81" s="38"/>
      <c r="G81" s="29"/>
      <c r="H81" s="44"/>
      <c r="I81" s="44"/>
      <c r="J81" s="33"/>
      <c r="K81" s="30" t="str">
        <f>IF(D81="","",_xlfn.IFNA(INDEX(Dati!$A$26:$A$31,MATCH(D81,Dati!$B$26:$B$31,-1)),"ERR"))</f>
        <v/>
      </c>
      <c r="L81" s="36" t="str">
        <f>IF(AND(C81&lt;&gt;"",H81&lt;&gt;""),CONCATENATE(IF(K81="MAS","5",IF(R81=FALSE,"3","1")),IF(K81="ESO",Dati!$C$27,IF(K81="CAD",Dati!$C$28,IF(K81="JUN",Dati!$C$29,IF(K81="SEN",Dati!$C$30,IF(K81="MAS",Dati!$C$31,"ERR"))))),F81),"")</f>
        <v/>
      </c>
      <c r="M81" s="36" t="str">
        <f>IF(AND(C81&lt;&gt;"",I81&lt;&gt;""),CONCATENATE(IF(R81=FALSE,"","T"),IF(K81="ESO",Dati!$C$27,IF(K81="CAD",Dati!$C$28,IF(K81="JUN",Dati!$C$29,IF(K81="SEN",Dati!$C$30,"ERR")))),F81,J81),"")</f>
        <v/>
      </c>
      <c r="N81" s="32"/>
      <c r="O81" s="34" t="str">
        <f t="shared" si="8"/>
        <v/>
      </c>
      <c r="P81" s="78" t="str" cm="1">
        <f t="array" aca="1" ref="P81" ca="1">_xlfn.IFNA(_xlfn.IFS(C81="","",D81="","DATA DI NASCITA NON INSERITA",K81="ERR","CATEGORIA ERRATA",F81="","SESSO NON INSERITO",ISNA(VLOOKUP(F81,SESSO,1,FALSE)),"SESSO ERRATO",G81="","CINTURA NON INSERITA",ISNA(VLOOKUP(G81,CINTURE_TROFEO_MARCHE,1,FALSE)),"CINTURA ERRATA",AND(I81="SI",J81=""),"CATEGORIA DI PESO NON INSERITA",AND(H81="",I81=""),"NESSUNA GARA SELEZIONATA",AND(H81&lt;&gt;"",ISNA(VLOOKUP(H81,SCELTA,1,FALSE))),"ERRORE SCELTA KATA",AND(I81&lt;&gt;"",ISNA(VLOOKUP(I81,SCELTA,1,FALSE))),"ERRORE SCELTA KUMITE",AND(J81&lt;&gt;"",ISNA(VLOOKUP(J81,INDIRECT(CONCATENATE("PESI_",K81,"_",F81)),1,FALSE))),"CATEGORIA DI PESO ERRATA",AND(I81="SI",OR(E81="SI",K81="MAS")),"NON PUÓ GAREGGIARE NEL KUMITE"),"OK")</f>
        <v/>
      </c>
      <c r="Q81" s="16">
        <f t="shared" si="9"/>
        <v>0</v>
      </c>
      <c r="R81" s="42" t="b">
        <f t="shared" si="7"/>
        <v>0</v>
      </c>
      <c r="T81" s="42">
        <f t="shared" ca="1" si="6"/>
        <v>0</v>
      </c>
    </row>
    <row r="82" spans="1:20" s="22" customFormat="1" ht="13.5" customHeight="1" x14ac:dyDescent="0.25">
      <c r="A82" s="3"/>
      <c r="B82" s="37" t="str" cm="1">
        <f t="array" ref="B82">_xlfn.IFS(C82="","",Riepilogo!$C$9="","INSERIRE NOME SOCIETÀ",C82&lt;&gt;"",Riepilogo!$C$9)</f>
        <v/>
      </c>
      <c r="C82" s="35"/>
      <c r="D82" s="38"/>
      <c r="E82" s="38"/>
      <c r="F82" s="38"/>
      <c r="G82" s="29"/>
      <c r="H82" s="44"/>
      <c r="I82" s="44"/>
      <c r="J82" s="33"/>
      <c r="K82" s="30" t="str">
        <f>IF(D82="","",_xlfn.IFNA(INDEX(Dati!$A$26:$A$31,MATCH(D82,Dati!$B$26:$B$31,-1)),"ERR"))</f>
        <v/>
      </c>
      <c r="L82" s="36" t="str">
        <f>IF(AND(C82&lt;&gt;"",H82&lt;&gt;""),CONCATENATE(IF(K82="MAS","5",IF(R82=FALSE,"3","1")),IF(K82="ESO",Dati!$C$27,IF(K82="CAD",Dati!$C$28,IF(K82="JUN",Dati!$C$29,IF(K82="SEN",Dati!$C$30,IF(K82="MAS",Dati!$C$31,"ERR"))))),F82),"")</f>
        <v/>
      </c>
      <c r="M82" s="36" t="str">
        <f>IF(AND(C82&lt;&gt;"",I82&lt;&gt;""),CONCATENATE(IF(R82=FALSE,"","T"),IF(K82="ESO",Dati!$C$27,IF(K82="CAD",Dati!$C$28,IF(K82="JUN",Dati!$C$29,IF(K82="SEN",Dati!$C$30,"ERR")))),F82,J82),"")</f>
        <v/>
      </c>
      <c r="N82" s="32"/>
      <c r="O82" s="34" t="str">
        <f t="shared" si="8"/>
        <v/>
      </c>
      <c r="P82" s="78" t="str" cm="1">
        <f t="array" aca="1" ref="P82" ca="1">_xlfn.IFNA(_xlfn.IFS(C82="","",D82="","DATA DI NASCITA NON INSERITA",K82="ERR","CATEGORIA ERRATA",F82="","SESSO NON INSERITO",ISNA(VLOOKUP(F82,SESSO,1,FALSE)),"SESSO ERRATO",G82="","CINTURA NON INSERITA",ISNA(VLOOKUP(G82,CINTURE_TROFEO_MARCHE,1,FALSE)),"CINTURA ERRATA",AND(I82="SI",J82=""),"CATEGORIA DI PESO NON INSERITA",AND(H82="",I82=""),"NESSUNA GARA SELEZIONATA",AND(H82&lt;&gt;"",ISNA(VLOOKUP(H82,SCELTA,1,FALSE))),"ERRORE SCELTA KATA",AND(I82&lt;&gt;"",ISNA(VLOOKUP(I82,SCELTA,1,FALSE))),"ERRORE SCELTA KUMITE",AND(J82&lt;&gt;"",ISNA(VLOOKUP(J82,INDIRECT(CONCATENATE("PESI_",K82,"_",F82)),1,FALSE))),"CATEGORIA DI PESO ERRATA",AND(I82="SI",OR(E82="SI",K82="MAS")),"NON PUÓ GAREGGIARE NEL KUMITE"),"OK")</f>
        <v/>
      </c>
      <c r="Q82" s="16">
        <f t="shared" si="9"/>
        <v>0</v>
      </c>
      <c r="R82" s="42" t="b">
        <f t="shared" si="7"/>
        <v>0</v>
      </c>
      <c r="T82" s="42">
        <f t="shared" ca="1" si="6"/>
        <v>0</v>
      </c>
    </row>
    <row r="83" spans="1:20" s="22" customFormat="1" ht="13.5" customHeight="1" x14ac:dyDescent="0.25">
      <c r="A83" s="3"/>
      <c r="B83" s="37" t="str" cm="1">
        <f t="array" ref="B83">_xlfn.IFS(C83="","",Riepilogo!$C$9="","INSERIRE NOME SOCIETÀ",C83&lt;&gt;"",Riepilogo!$C$9)</f>
        <v/>
      </c>
      <c r="C83" s="35"/>
      <c r="D83" s="38"/>
      <c r="E83" s="38"/>
      <c r="F83" s="38"/>
      <c r="G83" s="29"/>
      <c r="H83" s="44"/>
      <c r="I83" s="44"/>
      <c r="J83" s="33"/>
      <c r="K83" s="30" t="str">
        <f>IF(D83="","",_xlfn.IFNA(INDEX(Dati!$A$26:$A$31,MATCH(D83,Dati!$B$26:$B$31,-1)),"ERR"))</f>
        <v/>
      </c>
      <c r="L83" s="36" t="str">
        <f>IF(AND(C83&lt;&gt;"",H83&lt;&gt;""),CONCATENATE(IF(K83="MAS","5",IF(R83=FALSE,"3","1")),IF(K83="ESO",Dati!$C$27,IF(K83="CAD",Dati!$C$28,IF(K83="JUN",Dati!$C$29,IF(K83="SEN",Dati!$C$30,IF(K83="MAS",Dati!$C$31,"ERR"))))),F83),"")</f>
        <v/>
      </c>
      <c r="M83" s="36" t="str">
        <f>IF(AND(C83&lt;&gt;"",I83&lt;&gt;""),CONCATENATE(IF(R83=FALSE,"","T"),IF(K83="ESO",Dati!$C$27,IF(K83="CAD",Dati!$C$28,IF(K83="JUN",Dati!$C$29,IF(K83="SEN",Dati!$C$30,"ERR")))),F83,J83),"")</f>
        <v/>
      </c>
      <c r="N83" s="32"/>
      <c r="O83" s="34" t="str">
        <f t="shared" si="8"/>
        <v/>
      </c>
      <c r="P83" s="78" t="str" cm="1">
        <f t="array" aca="1" ref="P83" ca="1">_xlfn.IFNA(_xlfn.IFS(C83="","",D83="","DATA DI NASCITA NON INSERITA",K83="ERR","CATEGORIA ERRATA",F83="","SESSO NON INSERITO",ISNA(VLOOKUP(F83,SESSO,1,FALSE)),"SESSO ERRATO",G83="","CINTURA NON INSERITA",ISNA(VLOOKUP(G83,CINTURE_TROFEO_MARCHE,1,FALSE)),"CINTURA ERRATA",AND(I83="SI",J83=""),"CATEGORIA DI PESO NON INSERITA",AND(H83="",I83=""),"NESSUNA GARA SELEZIONATA",AND(H83&lt;&gt;"",ISNA(VLOOKUP(H83,SCELTA,1,FALSE))),"ERRORE SCELTA KATA",AND(I83&lt;&gt;"",ISNA(VLOOKUP(I83,SCELTA,1,FALSE))),"ERRORE SCELTA KUMITE",AND(J83&lt;&gt;"",ISNA(VLOOKUP(J83,INDIRECT(CONCATENATE("PESI_",K83,"_",F83)),1,FALSE))),"CATEGORIA DI PESO ERRATA",AND(I83="SI",OR(E83="SI",K83="MAS")),"NON PUÓ GAREGGIARE NEL KUMITE"),"OK")</f>
        <v/>
      </c>
      <c r="Q83" s="16">
        <f t="shared" si="9"/>
        <v>0</v>
      </c>
      <c r="R83" s="42" t="b">
        <f t="shared" si="7"/>
        <v>0</v>
      </c>
      <c r="T83" s="42">
        <f t="shared" ca="1" si="6"/>
        <v>0</v>
      </c>
    </row>
    <row r="84" spans="1:20" s="22" customFormat="1" ht="13.5" customHeight="1" x14ac:dyDescent="0.25">
      <c r="A84" s="3"/>
      <c r="B84" s="37" t="str" cm="1">
        <f t="array" ref="B84">_xlfn.IFS(C84="","",Riepilogo!$C$9="","INSERIRE NOME SOCIETÀ",C84&lt;&gt;"",Riepilogo!$C$9)</f>
        <v/>
      </c>
      <c r="C84" s="35"/>
      <c r="D84" s="38"/>
      <c r="E84" s="38"/>
      <c r="F84" s="38"/>
      <c r="G84" s="29"/>
      <c r="H84" s="44"/>
      <c r="I84" s="44"/>
      <c r="J84" s="33"/>
      <c r="K84" s="30" t="str">
        <f>IF(D84="","",_xlfn.IFNA(INDEX(Dati!$A$26:$A$31,MATCH(D84,Dati!$B$26:$B$31,-1)),"ERR"))</f>
        <v/>
      </c>
      <c r="L84" s="36" t="str">
        <f>IF(AND(C84&lt;&gt;"",H84&lt;&gt;""),CONCATENATE(IF(K84="MAS","5",IF(R84=FALSE,"3","1")),IF(K84="ESO",Dati!$C$27,IF(K84="CAD",Dati!$C$28,IF(K84="JUN",Dati!$C$29,IF(K84="SEN",Dati!$C$30,IF(K84="MAS",Dati!$C$31,"ERR"))))),F84),"")</f>
        <v/>
      </c>
      <c r="M84" s="36" t="str">
        <f>IF(AND(C84&lt;&gt;"",I84&lt;&gt;""),CONCATENATE(IF(R84=FALSE,"","T"),IF(K84="ESO",Dati!$C$27,IF(K84="CAD",Dati!$C$28,IF(K84="JUN",Dati!$C$29,IF(K84="SEN",Dati!$C$30,"ERR")))),F84,J84),"")</f>
        <v/>
      </c>
      <c r="N84" s="32"/>
      <c r="O84" s="34" t="str">
        <f t="shared" si="8"/>
        <v/>
      </c>
      <c r="P84" s="78" t="str" cm="1">
        <f t="array" aca="1" ref="P84" ca="1">_xlfn.IFNA(_xlfn.IFS(C84="","",D84="","DATA DI NASCITA NON INSERITA",K84="ERR","CATEGORIA ERRATA",F84="","SESSO NON INSERITO",ISNA(VLOOKUP(F84,SESSO,1,FALSE)),"SESSO ERRATO",G84="","CINTURA NON INSERITA",ISNA(VLOOKUP(G84,CINTURE_TROFEO_MARCHE,1,FALSE)),"CINTURA ERRATA",AND(I84="SI",J84=""),"CATEGORIA DI PESO NON INSERITA",AND(H84="",I84=""),"NESSUNA GARA SELEZIONATA",AND(H84&lt;&gt;"",ISNA(VLOOKUP(H84,SCELTA,1,FALSE))),"ERRORE SCELTA KATA",AND(I84&lt;&gt;"",ISNA(VLOOKUP(I84,SCELTA,1,FALSE))),"ERRORE SCELTA KUMITE",AND(J84&lt;&gt;"",ISNA(VLOOKUP(J84,INDIRECT(CONCATENATE("PESI_",K84,"_",F84)),1,FALSE))),"CATEGORIA DI PESO ERRATA",AND(I84="SI",OR(E84="SI",K84="MAS")),"NON PUÓ GAREGGIARE NEL KUMITE"),"OK")</f>
        <v/>
      </c>
      <c r="Q84" s="16">
        <f t="shared" si="9"/>
        <v>0</v>
      </c>
      <c r="R84" s="42" t="b">
        <f t="shared" si="7"/>
        <v>0</v>
      </c>
      <c r="T84" s="42">
        <f t="shared" ca="1" si="6"/>
        <v>0</v>
      </c>
    </row>
    <row r="85" spans="1:20" s="22" customFormat="1" ht="13.5" customHeight="1" x14ac:dyDescent="0.25">
      <c r="A85" s="3"/>
      <c r="B85" s="37" t="str" cm="1">
        <f t="array" ref="B85">_xlfn.IFS(C85="","",Riepilogo!$C$9="","INSERIRE NOME SOCIETÀ",C85&lt;&gt;"",Riepilogo!$C$9)</f>
        <v/>
      </c>
      <c r="C85" s="35"/>
      <c r="D85" s="38"/>
      <c r="E85" s="38"/>
      <c r="F85" s="38"/>
      <c r="G85" s="29"/>
      <c r="H85" s="44"/>
      <c r="I85" s="44"/>
      <c r="J85" s="33"/>
      <c r="K85" s="30" t="str">
        <f>IF(D85="","",_xlfn.IFNA(INDEX(Dati!$A$26:$A$31,MATCH(D85,Dati!$B$26:$B$31,-1)),"ERR"))</f>
        <v/>
      </c>
      <c r="L85" s="36" t="str">
        <f>IF(AND(C85&lt;&gt;"",H85&lt;&gt;""),CONCATENATE(IF(K85="MAS","5",IF(R85=FALSE,"3","1")),IF(K85="ESO",Dati!$C$27,IF(K85="CAD",Dati!$C$28,IF(K85="JUN",Dati!$C$29,IF(K85="SEN",Dati!$C$30,IF(K85="MAS",Dati!$C$31,"ERR"))))),F85),"")</f>
        <v/>
      </c>
      <c r="M85" s="36" t="str">
        <f>IF(AND(C85&lt;&gt;"",I85&lt;&gt;""),CONCATENATE(IF(R85=FALSE,"","T"),IF(K85="ESO",Dati!$C$27,IF(K85="CAD",Dati!$C$28,IF(K85="JUN",Dati!$C$29,IF(K85="SEN",Dati!$C$30,"ERR")))),F85,J85),"")</f>
        <v/>
      </c>
      <c r="N85" s="32"/>
      <c r="O85" s="34" t="str">
        <f t="shared" si="8"/>
        <v/>
      </c>
      <c r="P85" s="78" t="str" cm="1">
        <f t="array" aca="1" ref="P85" ca="1">_xlfn.IFNA(_xlfn.IFS(C85="","",D85="","DATA DI NASCITA NON INSERITA",K85="ERR","CATEGORIA ERRATA",F85="","SESSO NON INSERITO",ISNA(VLOOKUP(F85,SESSO,1,FALSE)),"SESSO ERRATO",G85="","CINTURA NON INSERITA",ISNA(VLOOKUP(G85,CINTURE_TROFEO_MARCHE,1,FALSE)),"CINTURA ERRATA",AND(I85="SI",J85=""),"CATEGORIA DI PESO NON INSERITA",AND(H85="",I85=""),"NESSUNA GARA SELEZIONATA",AND(H85&lt;&gt;"",ISNA(VLOOKUP(H85,SCELTA,1,FALSE))),"ERRORE SCELTA KATA",AND(I85&lt;&gt;"",ISNA(VLOOKUP(I85,SCELTA,1,FALSE))),"ERRORE SCELTA KUMITE",AND(J85&lt;&gt;"",ISNA(VLOOKUP(J85,INDIRECT(CONCATENATE("PESI_",K85,"_",F85)),1,FALSE))),"CATEGORIA DI PESO ERRATA",AND(I85="SI",OR(E85="SI",K85="MAS")),"NON PUÓ GAREGGIARE NEL KUMITE"),"OK")</f>
        <v/>
      </c>
      <c r="Q85" s="16">
        <f t="shared" si="9"/>
        <v>0</v>
      </c>
      <c r="R85" s="42" t="b">
        <f t="shared" si="7"/>
        <v>0</v>
      </c>
      <c r="T85" s="42">
        <f t="shared" ca="1" si="6"/>
        <v>0</v>
      </c>
    </row>
    <row r="86" spans="1:20" s="22" customFormat="1" ht="13.5" customHeight="1" x14ac:dyDescent="0.25">
      <c r="A86" s="3"/>
      <c r="B86" s="37" t="str" cm="1">
        <f t="array" ref="B86">_xlfn.IFS(C86="","",Riepilogo!$C$9="","INSERIRE NOME SOCIETÀ",C86&lt;&gt;"",Riepilogo!$C$9)</f>
        <v/>
      </c>
      <c r="C86" s="35"/>
      <c r="D86" s="38"/>
      <c r="E86" s="38"/>
      <c r="F86" s="38"/>
      <c r="G86" s="29"/>
      <c r="H86" s="44"/>
      <c r="I86" s="44"/>
      <c r="J86" s="33"/>
      <c r="K86" s="30" t="str">
        <f>IF(D86="","",_xlfn.IFNA(INDEX(Dati!$A$26:$A$31,MATCH(D86,Dati!$B$26:$B$31,-1)),"ERR"))</f>
        <v/>
      </c>
      <c r="L86" s="36" t="str">
        <f>IF(AND(C86&lt;&gt;"",H86&lt;&gt;""),CONCATENATE(IF(K86="MAS","5",IF(R86=FALSE,"3","1")),IF(K86="ESO",Dati!$C$27,IF(K86="CAD",Dati!$C$28,IF(K86="JUN",Dati!$C$29,IF(K86="SEN",Dati!$C$30,IF(K86="MAS",Dati!$C$31,"ERR"))))),F86),"")</f>
        <v/>
      </c>
      <c r="M86" s="36" t="str">
        <f>IF(AND(C86&lt;&gt;"",I86&lt;&gt;""),CONCATENATE(IF(R86=FALSE,"","T"),IF(K86="ESO",Dati!$C$27,IF(K86="CAD",Dati!$C$28,IF(K86="JUN",Dati!$C$29,IF(K86="SEN",Dati!$C$30,"ERR")))),F86,J86),"")</f>
        <v/>
      </c>
      <c r="N86" s="32"/>
      <c r="O86" s="34" t="str">
        <f t="shared" si="8"/>
        <v/>
      </c>
      <c r="P86" s="78" t="str" cm="1">
        <f t="array" aca="1" ref="P86" ca="1">_xlfn.IFNA(_xlfn.IFS(C86="","",D86="","DATA DI NASCITA NON INSERITA",K86="ERR","CATEGORIA ERRATA",F86="","SESSO NON INSERITO",ISNA(VLOOKUP(F86,SESSO,1,FALSE)),"SESSO ERRATO",G86="","CINTURA NON INSERITA",ISNA(VLOOKUP(G86,CINTURE_TROFEO_MARCHE,1,FALSE)),"CINTURA ERRATA",AND(I86="SI",J86=""),"CATEGORIA DI PESO NON INSERITA",AND(H86="",I86=""),"NESSUNA GARA SELEZIONATA",AND(H86&lt;&gt;"",ISNA(VLOOKUP(H86,SCELTA,1,FALSE))),"ERRORE SCELTA KATA",AND(I86&lt;&gt;"",ISNA(VLOOKUP(I86,SCELTA,1,FALSE))),"ERRORE SCELTA KUMITE",AND(J86&lt;&gt;"",ISNA(VLOOKUP(J86,INDIRECT(CONCATENATE("PESI_",K86,"_",F86)),1,FALSE))),"CATEGORIA DI PESO ERRATA",AND(I86="SI",OR(E86="SI",K86="MAS")),"NON PUÓ GAREGGIARE NEL KUMITE"),"OK")</f>
        <v/>
      </c>
      <c r="Q86" s="16">
        <f t="shared" si="9"/>
        <v>0</v>
      </c>
      <c r="R86" s="42" t="b">
        <f t="shared" si="7"/>
        <v>0</v>
      </c>
      <c r="T86" s="42">
        <f t="shared" ca="1" si="6"/>
        <v>0</v>
      </c>
    </row>
    <row r="87" spans="1:20" s="22" customFormat="1" ht="13.5" customHeight="1" x14ac:dyDescent="0.25">
      <c r="A87" s="3"/>
      <c r="B87" s="37" t="str" cm="1">
        <f t="array" ref="B87">_xlfn.IFS(C87="","",Riepilogo!$C$9="","INSERIRE NOME SOCIETÀ",C87&lt;&gt;"",Riepilogo!$C$9)</f>
        <v/>
      </c>
      <c r="C87" s="35"/>
      <c r="D87" s="38"/>
      <c r="E87" s="38"/>
      <c r="F87" s="38"/>
      <c r="G87" s="29"/>
      <c r="H87" s="44"/>
      <c r="I87" s="44"/>
      <c r="J87" s="33"/>
      <c r="K87" s="30" t="str">
        <f>IF(D87="","",_xlfn.IFNA(INDEX(Dati!$A$26:$A$31,MATCH(D87,Dati!$B$26:$B$31,-1)),"ERR"))</f>
        <v/>
      </c>
      <c r="L87" s="36" t="str">
        <f>IF(AND(C87&lt;&gt;"",H87&lt;&gt;""),CONCATENATE(IF(K87="MAS","5",IF(R87=FALSE,"3","1")),IF(K87="ESO",Dati!$C$27,IF(K87="CAD",Dati!$C$28,IF(K87="JUN",Dati!$C$29,IF(K87="SEN",Dati!$C$30,IF(K87="MAS",Dati!$C$31,"ERR"))))),F87),"")</f>
        <v/>
      </c>
      <c r="M87" s="36" t="str">
        <f>IF(AND(C87&lt;&gt;"",I87&lt;&gt;""),CONCATENATE(IF(R87=FALSE,"","T"),IF(K87="ESO",Dati!$C$27,IF(K87="CAD",Dati!$C$28,IF(K87="JUN",Dati!$C$29,IF(K87="SEN",Dati!$C$30,"ERR")))),F87,J87),"")</f>
        <v/>
      </c>
      <c r="N87" s="32"/>
      <c r="O87" s="34" t="str">
        <f t="shared" si="8"/>
        <v/>
      </c>
      <c r="P87" s="78" t="str" cm="1">
        <f t="array" aca="1" ref="P87" ca="1">_xlfn.IFNA(_xlfn.IFS(C87="","",D87="","DATA DI NASCITA NON INSERITA",K87="ERR","CATEGORIA ERRATA",F87="","SESSO NON INSERITO",ISNA(VLOOKUP(F87,SESSO,1,FALSE)),"SESSO ERRATO",G87="","CINTURA NON INSERITA",ISNA(VLOOKUP(G87,CINTURE_TROFEO_MARCHE,1,FALSE)),"CINTURA ERRATA",AND(I87="SI",J87=""),"CATEGORIA DI PESO NON INSERITA",AND(H87="",I87=""),"NESSUNA GARA SELEZIONATA",AND(H87&lt;&gt;"",ISNA(VLOOKUP(H87,SCELTA,1,FALSE))),"ERRORE SCELTA KATA",AND(I87&lt;&gt;"",ISNA(VLOOKUP(I87,SCELTA,1,FALSE))),"ERRORE SCELTA KUMITE",AND(J87&lt;&gt;"",ISNA(VLOOKUP(J87,INDIRECT(CONCATENATE("PESI_",K87,"_",F87)),1,FALSE))),"CATEGORIA DI PESO ERRATA",AND(I87="SI",OR(E87="SI",K87="MAS")),"NON PUÓ GAREGGIARE NEL KUMITE"),"OK")</f>
        <v/>
      </c>
      <c r="Q87" s="16">
        <f t="shared" si="9"/>
        <v>0</v>
      </c>
      <c r="R87" s="42" t="b">
        <f t="shared" si="7"/>
        <v>0</v>
      </c>
      <c r="T87" s="42">
        <f t="shared" ca="1" si="6"/>
        <v>0</v>
      </c>
    </row>
    <row r="88" spans="1:20" s="22" customFormat="1" ht="13.5" customHeight="1" x14ac:dyDescent="0.25">
      <c r="A88" s="3"/>
      <c r="B88" s="37" t="str" cm="1">
        <f t="array" ref="B88">_xlfn.IFS(C88="","",Riepilogo!$C$9="","INSERIRE NOME SOCIETÀ",C88&lt;&gt;"",Riepilogo!$C$9)</f>
        <v/>
      </c>
      <c r="C88" s="35"/>
      <c r="D88" s="38"/>
      <c r="E88" s="38"/>
      <c r="F88" s="38"/>
      <c r="G88" s="29"/>
      <c r="H88" s="44"/>
      <c r="I88" s="44"/>
      <c r="J88" s="33"/>
      <c r="K88" s="30" t="str">
        <f>IF(D88="","",_xlfn.IFNA(INDEX(Dati!$A$26:$A$31,MATCH(D88,Dati!$B$26:$B$31,-1)),"ERR"))</f>
        <v/>
      </c>
      <c r="L88" s="36" t="str">
        <f>IF(AND(C88&lt;&gt;"",H88&lt;&gt;""),CONCATENATE(IF(K88="MAS","5",IF(R88=FALSE,"3","1")),IF(K88="ESO",Dati!$C$27,IF(K88="CAD",Dati!$C$28,IF(K88="JUN",Dati!$C$29,IF(K88="SEN",Dati!$C$30,IF(K88="MAS",Dati!$C$31,"ERR"))))),F88),"")</f>
        <v/>
      </c>
      <c r="M88" s="36" t="str">
        <f>IF(AND(C88&lt;&gt;"",I88&lt;&gt;""),CONCATENATE(IF(R88=FALSE,"","T"),IF(K88="ESO",Dati!$C$27,IF(K88="CAD",Dati!$C$28,IF(K88="JUN",Dati!$C$29,IF(K88="SEN",Dati!$C$30,"ERR")))),F88,J88),"")</f>
        <v/>
      </c>
      <c r="N88" s="32"/>
      <c r="O88" s="34" t="str">
        <f t="shared" si="8"/>
        <v/>
      </c>
      <c r="P88" s="78" t="str" cm="1">
        <f t="array" aca="1" ref="P88" ca="1">_xlfn.IFNA(_xlfn.IFS(C88="","",D88="","DATA DI NASCITA NON INSERITA",K88="ERR","CATEGORIA ERRATA",F88="","SESSO NON INSERITO",ISNA(VLOOKUP(F88,SESSO,1,FALSE)),"SESSO ERRATO",G88="","CINTURA NON INSERITA",ISNA(VLOOKUP(G88,CINTURE_TROFEO_MARCHE,1,FALSE)),"CINTURA ERRATA",AND(I88="SI",J88=""),"CATEGORIA DI PESO NON INSERITA",AND(H88="",I88=""),"NESSUNA GARA SELEZIONATA",AND(H88&lt;&gt;"",ISNA(VLOOKUP(H88,SCELTA,1,FALSE))),"ERRORE SCELTA KATA",AND(I88&lt;&gt;"",ISNA(VLOOKUP(I88,SCELTA,1,FALSE))),"ERRORE SCELTA KUMITE",AND(J88&lt;&gt;"",ISNA(VLOOKUP(J88,INDIRECT(CONCATENATE("PESI_",K88,"_",F88)),1,FALSE))),"CATEGORIA DI PESO ERRATA",AND(I88="SI",OR(E88="SI",K88="MAS")),"NON PUÓ GAREGGIARE NEL KUMITE"),"OK")</f>
        <v/>
      </c>
      <c r="Q88" s="16">
        <f t="shared" si="9"/>
        <v>0</v>
      </c>
      <c r="R88" s="42" t="b">
        <f t="shared" si="7"/>
        <v>0</v>
      </c>
      <c r="T88" s="42">
        <f t="shared" ca="1" si="6"/>
        <v>0</v>
      </c>
    </row>
    <row r="89" spans="1:20" s="22" customFormat="1" ht="13.5" customHeight="1" x14ac:dyDescent="0.25">
      <c r="A89" s="3"/>
      <c r="B89" s="37" t="str" cm="1">
        <f t="array" ref="B89">_xlfn.IFS(C89="","",Riepilogo!$C$9="","INSERIRE NOME SOCIETÀ",C89&lt;&gt;"",Riepilogo!$C$9)</f>
        <v/>
      </c>
      <c r="C89" s="35"/>
      <c r="D89" s="38"/>
      <c r="E89" s="38"/>
      <c r="F89" s="38"/>
      <c r="G89" s="29"/>
      <c r="H89" s="44"/>
      <c r="I89" s="44"/>
      <c r="J89" s="33"/>
      <c r="K89" s="30" t="str">
        <f>IF(D89="","",_xlfn.IFNA(INDEX(Dati!$A$26:$A$31,MATCH(D89,Dati!$B$26:$B$31,-1)),"ERR"))</f>
        <v/>
      </c>
      <c r="L89" s="36" t="str">
        <f>IF(AND(C89&lt;&gt;"",H89&lt;&gt;""),CONCATENATE(IF(K89="MAS","5",IF(R89=FALSE,"3","1")),IF(K89="ESO",Dati!$C$27,IF(K89="CAD",Dati!$C$28,IF(K89="JUN",Dati!$C$29,IF(K89="SEN",Dati!$C$30,IF(K89="MAS",Dati!$C$31,"ERR"))))),F89),"")</f>
        <v/>
      </c>
      <c r="M89" s="36" t="str">
        <f>IF(AND(C89&lt;&gt;"",I89&lt;&gt;""),CONCATENATE(IF(R89=FALSE,"","T"),IF(K89="ESO",Dati!$C$27,IF(K89="CAD",Dati!$C$28,IF(K89="JUN",Dati!$C$29,IF(K89="SEN",Dati!$C$30,"ERR")))),F89,J89),"")</f>
        <v/>
      </c>
      <c r="N89" s="32"/>
      <c r="O89" s="34" t="str">
        <f t="shared" si="8"/>
        <v/>
      </c>
      <c r="P89" s="78" t="str" cm="1">
        <f t="array" aca="1" ref="P89" ca="1">_xlfn.IFNA(_xlfn.IFS(C89="","",D89="","DATA DI NASCITA NON INSERITA",K89="ERR","CATEGORIA ERRATA",F89="","SESSO NON INSERITO",ISNA(VLOOKUP(F89,SESSO,1,FALSE)),"SESSO ERRATO",G89="","CINTURA NON INSERITA",ISNA(VLOOKUP(G89,CINTURE_TROFEO_MARCHE,1,FALSE)),"CINTURA ERRATA",AND(I89="SI",J89=""),"CATEGORIA DI PESO NON INSERITA",AND(H89="",I89=""),"NESSUNA GARA SELEZIONATA",AND(H89&lt;&gt;"",ISNA(VLOOKUP(H89,SCELTA,1,FALSE))),"ERRORE SCELTA KATA",AND(I89&lt;&gt;"",ISNA(VLOOKUP(I89,SCELTA,1,FALSE))),"ERRORE SCELTA KUMITE",AND(J89&lt;&gt;"",ISNA(VLOOKUP(J89,INDIRECT(CONCATENATE("PESI_",K89,"_",F89)),1,FALSE))),"CATEGORIA DI PESO ERRATA",AND(I89="SI",OR(E89="SI",K89="MAS")),"NON PUÓ GAREGGIARE NEL KUMITE"),"OK")</f>
        <v/>
      </c>
      <c r="Q89" s="16">
        <f t="shared" si="9"/>
        <v>0</v>
      </c>
      <c r="R89" s="42" t="b">
        <f t="shared" si="7"/>
        <v>0</v>
      </c>
      <c r="T89" s="42">
        <f t="shared" ca="1" si="6"/>
        <v>0</v>
      </c>
    </row>
    <row r="90" spans="1:20" s="22" customFormat="1" ht="13.5" customHeight="1" x14ac:dyDescent="0.25">
      <c r="A90" s="3"/>
      <c r="B90" s="37" t="str" cm="1">
        <f t="array" ref="B90">_xlfn.IFS(C90="","",Riepilogo!$C$9="","INSERIRE NOME SOCIETÀ",C90&lt;&gt;"",Riepilogo!$C$9)</f>
        <v/>
      </c>
      <c r="C90" s="35"/>
      <c r="D90" s="38"/>
      <c r="E90" s="38"/>
      <c r="F90" s="38"/>
      <c r="G90" s="29"/>
      <c r="H90" s="44"/>
      <c r="I90" s="44"/>
      <c r="J90" s="33"/>
      <c r="K90" s="30" t="str">
        <f>IF(D90="","",_xlfn.IFNA(INDEX(Dati!$A$26:$A$31,MATCH(D90,Dati!$B$26:$B$31,-1)),"ERR"))</f>
        <v/>
      </c>
      <c r="L90" s="36" t="str">
        <f>IF(AND(C90&lt;&gt;"",H90&lt;&gt;""),CONCATENATE(IF(K90="MAS","5",IF(R90=FALSE,"3","1")),IF(K90="ESO",Dati!$C$27,IF(K90="CAD",Dati!$C$28,IF(K90="JUN",Dati!$C$29,IF(K90="SEN",Dati!$C$30,IF(K90="MAS",Dati!$C$31,"ERR"))))),F90),"")</f>
        <v/>
      </c>
      <c r="M90" s="36" t="str">
        <f>IF(AND(C90&lt;&gt;"",I90&lt;&gt;""),CONCATENATE(IF(R90=FALSE,"","T"),IF(K90="ESO",Dati!$C$27,IF(K90="CAD",Dati!$C$28,IF(K90="JUN",Dati!$C$29,IF(K90="SEN",Dati!$C$30,"ERR")))),F90,J90),"")</f>
        <v/>
      </c>
      <c r="N90" s="32"/>
      <c r="O90" s="34" t="str">
        <f t="shared" si="8"/>
        <v/>
      </c>
      <c r="P90" s="78" t="str" cm="1">
        <f t="array" aca="1" ref="P90" ca="1">_xlfn.IFNA(_xlfn.IFS(C90="","",D90="","DATA DI NASCITA NON INSERITA",K90="ERR","CATEGORIA ERRATA",F90="","SESSO NON INSERITO",ISNA(VLOOKUP(F90,SESSO,1,FALSE)),"SESSO ERRATO",G90="","CINTURA NON INSERITA",ISNA(VLOOKUP(G90,CINTURE_TROFEO_MARCHE,1,FALSE)),"CINTURA ERRATA",AND(I90="SI",J90=""),"CATEGORIA DI PESO NON INSERITA",AND(H90="",I90=""),"NESSUNA GARA SELEZIONATA",AND(H90&lt;&gt;"",ISNA(VLOOKUP(H90,SCELTA,1,FALSE))),"ERRORE SCELTA KATA",AND(I90&lt;&gt;"",ISNA(VLOOKUP(I90,SCELTA,1,FALSE))),"ERRORE SCELTA KUMITE",AND(J90&lt;&gt;"",ISNA(VLOOKUP(J90,INDIRECT(CONCATENATE("PESI_",K90,"_",F90)),1,FALSE))),"CATEGORIA DI PESO ERRATA",AND(I90="SI",OR(E90="SI",K90="MAS")),"NON PUÓ GAREGGIARE NEL KUMITE"),"OK")</f>
        <v/>
      </c>
      <c r="Q90" s="16">
        <f t="shared" si="9"/>
        <v>0</v>
      </c>
      <c r="R90" s="42" t="b">
        <f t="shared" si="7"/>
        <v>0</v>
      </c>
      <c r="T90" s="42">
        <f t="shared" ca="1" si="6"/>
        <v>0</v>
      </c>
    </row>
    <row r="91" spans="1:20" s="22" customFormat="1" ht="13.5" customHeight="1" x14ac:dyDescent="0.25">
      <c r="A91" s="3"/>
      <c r="B91" s="37" t="str" cm="1">
        <f t="array" ref="B91">_xlfn.IFS(C91="","",Riepilogo!$C$9="","INSERIRE NOME SOCIETÀ",C91&lt;&gt;"",Riepilogo!$C$9)</f>
        <v/>
      </c>
      <c r="C91" s="35"/>
      <c r="D91" s="38"/>
      <c r="E91" s="38"/>
      <c r="F91" s="38"/>
      <c r="G91" s="29"/>
      <c r="H91" s="44"/>
      <c r="I91" s="44"/>
      <c r="J91" s="33"/>
      <c r="K91" s="30" t="str">
        <f>IF(D91="","",_xlfn.IFNA(INDEX(Dati!$A$26:$A$31,MATCH(D91,Dati!$B$26:$B$31,-1)),"ERR"))</f>
        <v/>
      </c>
      <c r="L91" s="36" t="str">
        <f>IF(AND(C91&lt;&gt;"",H91&lt;&gt;""),CONCATENATE(IF(K91="MAS","5",IF(R91=FALSE,"3","1")),IF(K91="ESO",Dati!$C$27,IF(K91="CAD",Dati!$C$28,IF(K91="JUN",Dati!$C$29,IF(K91="SEN",Dati!$C$30,IF(K91="MAS",Dati!$C$31,"ERR"))))),F91),"")</f>
        <v/>
      </c>
      <c r="M91" s="36" t="str">
        <f>IF(AND(C91&lt;&gt;"",I91&lt;&gt;""),CONCATENATE(IF(R91=FALSE,"","T"),IF(K91="ESO",Dati!$C$27,IF(K91="CAD",Dati!$C$28,IF(K91="JUN",Dati!$C$29,IF(K91="SEN",Dati!$C$30,"ERR")))),F91,J91),"")</f>
        <v/>
      </c>
      <c r="N91" s="32"/>
      <c r="O91" s="34" t="str">
        <f t="shared" si="8"/>
        <v/>
      </c>
      <c r="P91" s="78" t="str" cm="1">
        <f t="array" aca="1" ref="P91" ca="1">_xlfn.IFNA(_xlfn.IFS(C91="","",D91="","DATA DI NASCITA NON INSERITA",K91="ERR","CATEGORIA ERRATA",F91="","SESSO NON INSERITO",ISNA(VLOOKUP(F91,SESSO,1,FALSE)),"SESSO ERRATO",G91="","CINTURA NON INSERITA",ISNA(VLOOKUP(G91,CINTURE_TROFEO_MARCHE,1,FALSE)),"CINTURA ERRATA",AND(I91="SI",J91=""),"CATEGORIA DI PESO NON INSERITA",AND(H91="",I91=""),"NESSUNA GARA SELEZIONATA",AND(H91&lt;&gt;"",ISNA(VLOOKUP(H91,SCELTA,1,FALSE))),"ERRORE SCELTA KATA",AND(I91&lt;&gt;"",ISNA(VLOOKUP(I91,SCELTA,1,FALSE))),"ERRORE SCELTA KUMITE",AND(J91&lt;&gt;"",ISNA(VLOOKUP(J91,INDIRECT(CONCATENATE("PESI_",K91,"_",F91)),1,FALSE))),"CATEGORIA DI PESO ERRATA",AND(I91="SI",OR(E91="SI",K91="MAS")),"NON PUÓ GAREGGIARE NEL KUMITE"),"OK")</f>
        <v/>
      </c>
      <c r="Q91" s="16">
        <f t="shared" si="9"/>
        <v>0</v>
      </c>
      <c r="R91" s="42" t="b">
        <f t="shared" si="7"/>
        <v>0</v>
      </c>
      <c r="T91" s="42">
        <f t="shared" ca="1" si="6"/>
        <v>0</v>
      </c>
    </row>
    <row r="92" spans="1:20" s="22" customFormat="1" ht="13.5" customHeight="1" x14ac:dyDescent="0.25">
      <c r="A92" s="3"/>
      <c r="B92" s="37" t="str" cm="1">
        <f t="array" ref="B92">_xlfn.IFS(C92="","",Riepilogo!$C$9="","INSERIRE NOME SOCIETÀ",C92&lt;&gt;"",Riepilogo!$C$9)</f>
        <v/>
      </c>
      <c r="C92" s="35"/>
      <c r="D92" s="38"/>
      <c r="E92" s="38"/>
      <c r="F92" s="38"/>
      <c r="G92" s="29"/>
      <c r="H92" s="44"/>
      <c r="I92" s="44"/>
      <c r="J92" s="33"/>
      <c r="K92" s="30" t="str">
        <f>IF(D92="","",_xlfn.IFNA(INDEX(Dati!$A$26:$A$31,MATCH(D92,Dati!$B$26:$B$31,-1)),"ERR"))</f>
        <v/>
      </c>
      <c r="L92" s="36" t="str">
        <f>IF(AND(C92&lt;&gt;"",H92&lt;&gt;""),CONCATENATE(IF(K92="MAS","5",IF(R92=FALSE,"3","1")),IF(K92="ESO",Dati!$C$27,IF(K92="CAD",Dati!$C$28,IF(K92="JUN",Dati!$C$29,IF(K92="SEN",Dati!$C$30,IF(K92="MAS",Dati!$C$31,"ERR"))))),F92),"")</f>
        <v/>
      </c>
      <c r="M92" s="36" t="str">
        <f>IF(AND(C92&lt;&gt;"",I92&lt;&gt;""),CONCATENATE(IF(R92=FALSE,"","T"),IF(K92="ESO",Dati!$C$27,IF(K92="CAD",Dati!$C$28,IF(K92="JUN",Dati!$C$29,IF(K92="SEN",Dati!$C$30,"ERR")))),F92,J92),"")</f>
        <v/>
      </c>
      <c r="N92" s="32"/>
      <c r="O92" s="34" t="str">
        <f t="shared" si="8"/>
        <v/>
      </c>
      <c r="P92" s="78" t="str" cm="1">
        <f t="array" aca="1" ref="P92" ca="1">_xlfn.IFNA(_xlfn.IFS(C92="","",D92="","DATA DI NASCITA NON INSERITA",K92="ERR","CATEGORIA ERRATA",F92="","SESSO NON INSERITO",ISNA(VLOOKUP(F92,SESSO,1,FALSE)),"SESSO ERRATO",G92="","CINTURA NON INSERITA",ISNA(VLOOKUP(G92,CINTURE_TROFEO_MARCHE,1,FALSE)),"CINTURA ERRATA",AND(I92="SI",J92=""),"CATEGORIA DI PESO NON INSERITA",AND(H92="",I92=""),"NESSUNA GARA SELEZIONATA",AND(H92&lt;&gt;"",ISNA(VLOOKUP(H92,SCELTA,1,FALSE))),"ERRORE SCELTA KATA",AND(I92&lt;&gt;"",ISNA(VLOOKUP(I92,SCELTA,1,FALSE))),"ERRORE SCELTA KUMITE",AND(J92&lt;&gt;"",ISNA(VLOOKUP(J92,INDIRECT(CONCATENATE("PESI_",K92,"_",F92)),1,FALSE))),"CATEGORIA DI PESO ERRATA",AND(I92="SI",OR(E92="SI",K92="MAS")),"NON PUÓ GAREGGIARE NEL KUMITE"),"OK")</f>
        <v/>
      </c>
      <c r="Q92" s="16">
        <f t="shared" si="9"/>
        <v>0</v>
      </c>
      <c r="R92" s="42" t="b">
        <f t="shared" si="7"/>
        <v>0</v>
      </c>
      <c r="T92" s="42">
        <f t="shared" ca="1" si="6"/>
        <v>0</v>
      </c>
    </row>
    <row r="93" spans="1:20" s="22" customFormat="1" ht="13.5" customHeight="1" x14ac:dyDescent="0.25">
      <c r="A93" s="3"/>
      <c r="B93" s="37" t="str" cm="1">
        <f t="array" ref="B93">_xlfn.IFS(C93="","",Riepilogo!$C$9="","INSERIRE NOME SOCIETÀ",C93&lt;&gt;"",Riepilogo!$C$9)</f>
        <v/>
      </c>
      <c r="C93" s="35"/>
      <c r="D93" s="38"/>
      <c r="E93" s="38"/>
      <c r="F93" s="38"/>
      <c r="G93" s="29"/>
      <c r="H93" s="44"/>
      <c r="I93" s="44"/>
      <c r="J93" s="33"/>
      <c r="K93" s="30" t="str">
        <f>IF(D93="","",_xlfn.IFNA(INDEX(Dati!$A$26:$A$31,MATCH(D93,Dati!$B$26:$B$31,-1)),"ERR"))</f>
        <v/>
      </c>
      <c r="L93" s="36" t="str">
        <f>IF(AND(C93&lt;&gt;"",H93&lt;&gt;""),CONCATENATE(IF(K93="MAS","5",IF(R93=FALSE,"3","1")),IF(K93="ESO",Dati!$C$27,IF(K93="CAD",Dati!$C$28,IF(K93="JUN",Dati!$C$29,IF(K93="SEN",Dati!$C$30,IF(K93="MAS",Dati!$C$31,"ERR"))))),F93),"")</f>
        <v/>
      </c>
      <c r="M93" s="36" t="str">
        <f>IF(AND(C93&lt;&gt;"",I93&lt;&gt;""),CONCATENATE(IF(R93=FALSE,"","T"),IF(K93="ESO",Dati!$C$27,IF(K93="CAD",Dati!$C$28,IF(K93="JUN",Dati!$C$29,IF(K93="SEN",Dati!$C$30,"ERR")))),F93,J93),"")</f>
        <v/>
      </c>
      <c r="N93" s="32"/>
      <c r="O93" s="34" t="str">
        <f t="shared" si="8"/>
        <v/>
      </c>
      <c r="P93" s="78" t="str" cm="1">
        <f t="array" aca="1" ref="P93" ca="1">_xlfn.IFNA(_xlfn.IFS(C93="","",D93="","DATA DI NASCITA NON INSERITA",K93="ERR","CATEGORIA ERRATA",F93="","SESSO NON INSERITO",ISNA(VLOOKUP(F93,SESSO,1,FALSE)),"SESSO ERRATO",G93="","CINTURA NON INSERITA",ISNA(VLOOKUP(G93,CINTURE_TROFEO_MARCHE,1,FALSE)),"CINTURA ERRATA",AND(I93="SI",J93=""),"CATEGORIA DI PESO NON INSERITA",AND(H93="",I93=""),"NESSUNA GARA SELEZIONATA",AND(H93&lt;&gt;"",ISNA(VLOOKUP(H93,SCELTA,1,FALSE))),"ERRORE SCELTA KATA",AND(I93&lt;&gt;"",ISNA(VLOOKUP(I93,SCELTA,1,FALSE))),"ERRORE SCELTA KUMITE",AND(J93&lt;&gt;"",ISNA(VLOOKUP(J93,INDIRECT(CONCATENATE("PESI_",K93,"_",F93)),1,FALSE))),"CATEGORIA DI PESO ERRATA",AND(I93="SI",OR(E93="SI",K93="MAS")),"NON PUÓ GAREGGIARE NEL KUMITE"),"OK")</f>
        <v/>
      </c>
      <c r="Q93" s="16">
        <f t="shared" si="9"/>
        <v>0</v>
      </c>
      <c r="R93" s="42" t="b">
        <f t="shared" si="7"/>
        <v>0</v>
      </c>
      <c r="T93" s="42">
        <f t="shared" ca="1" si="6"/>
        <v>0</v>
      </c>
    </row>
    <row r="94" spans="1:20" s="22" customFormat="1" ht="13.5" customHeight="1" x14ac:dyDescent="0.25">
      <c r="A94" s="3"/>
      <c r="B94" s="37" t="str" cm="1">
        <f t="array" ref="B94">_xlfn.IFS(C94="","",Riepilogo!$C$9="","INSERIRE NOME SOCIETÀ",C94&lt;&gt;"",Riepilogo!$C$9)</f>
        <v/>
      </c>
      <c r="C94" s="35"/>
      <c r="D94" s="38"/>
      <c r="E94" s="38"/>
      <c r="F94" s="38"/>
      <c r="G94" s="29"/>
      <c r="H94" s="44"/>
      <c r="I94" s="44"/>
      <c r="J94" s="33"/>
      <c r="K94" s="30" t="str">
        <f>IF(D94="","",_xlfn.IFNA(INDEX(Dati!$A$26:$A$31,MATCH(D94,Dati!$B$26:$B$31,-1)),"ERR"))</f>
        <v/>
      </c>
      <c r="L94" s="36" t="str">
        <f>IF(AND(C94&lt;&gt;"",H94&lt;&gt;""),CONCATENATE(IF(K94="MAS","5",IF(R94=FALSE,"3","1")),IF(K94="ESO",Dati!$C$27,IF(K94="CAD",Dati!$C$28,IF(K94="JUN",Dati!$C$29,IF(K94="SEN",Dati!$C$30,IF(K94="MAS",Dati!$C$31,"ERR"))))),F94),"")</f>
        <v/>
      </c>
      <c r="M94" s="36" t="str">
        <f>IF(AND(C94&lt;&gt;"",I94&lt;&gt;""),CONCATENATE(IF(R94=FALSE,"","T"),IF(K94="ESO",Dati!$C$27,IF(K94="CAD",Dati!$C$28,IF(K94="JUN",Dati!$C$29,IF(K94="SEN",Dati!$C$30,"ERR")))),F94,J94),"")</f>
        <v/>
      </c>
      <c r="N94" s="32"/>
      <c r="O94" s="34" t="str">
        <f t="shared" si="8"/>
        <v/>
      </c>
      <c r="P94" s="78" t="str" cm="1">
        <f t="array" aca="1" ref="P94" ca="1">_xlfn.IFNA(_xlfn.IFS(C94="","",D94="","DATA DI NASCITA NON INSERITA",K94="ERR","CATEGORIA ERRATA",F94="","SESSO NON INSERITO",ISNA(VLOOKUP(F94,SESSO,1,FALSE)),"SESSO ERRATO",G94="","CINTURA NON INSERITA",ISNA(VLOOKUP(G94,CINTURE_TROFEO_MARCHE,1,FALSE)),"CINTURA ERRATA",AND(I94="SI",J94=""),"CATEGORIA DI PESO NON INSERITA",AND(H94="",I94=""),"NESSUNA GARA SELEZIONATA",AND(H94&lt;&gt;"",ISNA(VLOOKUP(H94,SCELTA,1,FALSE))),"ERRORE SCELTA KATA",AND(I94&lt;&gt;"",ISNA(VLOOKUP(I94,SCELTA,1,FALSE))),"ERRORE SCELTA KUMITE",AND(J94&lt;&gt;"",ISNA(VLOOKUP(J94,INDIRECT(CONCATENATE("PESI_",K94,"_",F94)),1,FALSE))),"CATEGORIA DI PESO ERRATA",AND(I94="SI",OR(E94="SI",K94="MAS")),"NON PUÓ GAREGGIARE NEL KUMITE"),"OK")</f>
        <v/>
      </c>
      <c r="Q94" s="16">
        <f t="shared" si="9"/>
        <v>0</v>
      </c>
      <c r="R94" s="42" t="b">
        <f t="shared" si="7"/>
        <v>0</v>
      </c>
      <c r="T94" s="42">
        <f t="shared" ca="1" si="6"/>
        <v>0</v>
      </c>
    </row>
    <row r="95" spans="1:20" s="22" customFormat="1" ht="13.5" customHeight="1" x14ac:dyDescent="0.25">
      <c r="A95" s="3"/>
      <c r="B95" s="37" t="str" cm="1">
        <f t="array" ref="B95">_xlfn.IFS(C95="","",Riepilogo!$C$9="","INSERIRE NOME SOCIETÀ",C95&lt;&gt;"",Riepilogo!$C$9)</f>
        <v/>
      </c>
      <c r="C95" s="35"/>
      <c r="D95" s="38"/>
      <c r="E95" s="38"/>
      <c r="F95" s="38"/>
      <c r="G95" s="29"/>
      <c r="H95" s="44"/>
      <c r="I95" s="44"/>
      <c r="J95" s="33"/>
      <c r="K95" s="30" t="str">
        <f>IF(D95="","",_xlfn.IFNA(INDEX(Dati!$A$26:$A$31,MATCH(D95,Dati!$B$26:$B$31,-1)),"ERR"))</f>
        <v/>
      </c>
      <c r="L95" s="36" t="str">
        <f>IF(AND(C95&lt;&gt;"",H95&lt;&gt;""),CONCATENATE(IF(K95="MAS","5",IF(R95=FALSE,"3","1")),IF(K95="ESO",Dati!$C$27,IF(K95="CAD",Dati!$C$28,IF(K95="JUN",Dati!$C$29,IF(K95="SEN",Dati!$C$30,IF(K95="MAS",Dati!$C$31,"ERR"))))),F95),"")</f>
        <v/>
      </c>
      <c r="M95" s="36" t="str">
        <f>IF(AND(C95&lt;&gt;"",I95&lt;&gt;""),CONCATENATE(IF(R95=FALSE,"","T"),IF(K95="ESO",Dati!$C$27,IF(K95="CAD",Dati!$C$28,IF(K95="JUN",Dati!$C$29,IF(K95="SEN",Dati!$C$30,"ERR")))),F95,J95),"")</f>
        <v/>
      </c>
      <c r="N95" s="32"/>
      <c r="O95" s="34" t="str">
        <f t="shared" si="8"/>
        <v/>
      </c>
      <c r="P95" s="78" t="str" cm="1">
        <f t="array" aca="1" ref="P95" ca="1">_xlfn.IFNA(_xlfn.IFS(C95="","",D95="","DATA DI NASCITA NON INSERITA",K95="ERR","CATEGORIA ERRATA",F95="","SESSO NON INSERITO",ISNA(VLOOKUP(F95,SESSO,1,FALSE)),"SESSO ERRATO",G95="","CINTURA NON INSERITA",ISNA(VLOOKUP(G95,CINTURE_TROFEO_MARCHE,1,FALSE)),"CINTURA ERRATA",AND(I95="SI",J95=""),"CATEGORIA DI PESO NON INSERITA",AND(H95="",I95=""),"NESSUNA GARA SELEZIONATA",AND(H95&lt;&gt;"",ISNA(VLOOKUP(H95,SCELTA,1,FALSE))),"ERRORE SCELTA KATA",AND(I95&lt;&gt;"",ISNA(VLOOKUP(I95,SCELTA,1,FALSE))),"ERRORE SCELTA KUMITE",AND(J95&lt;&gt;"",ISNA(VLOOKUP(J95,INDIRECT(CONCATENATE("PESI_",K95,"_",F95)),1,FALSE))),"CATEGORIA DI PESO ERRATA",AND(I95="SI",OR(E95="SI",K95="MAS")),"NON PUÓ GAREGGIARE NEL KUMITE"),"OK")</f>
        <v/>
      </c>
      <c r="Q95" s="16">
        <f t="shared" si="9"/>
        <v>0</v>
      </c>
      <c r="R95" s="42" t="b">
        <f t="shared" si="7"/>
        <v>0</v>
      </c>
      <c r="T95" s="42">
        <f t="shared" ca="1" si="6"/>
        <v>0</v>
      </c>
    </row>
    <row r="96" spans="1:20" s="22" customFormat="1" ht="13.5" customHeight="1" x14ac:dyDescent="0.25">
      <c r="A96" s="3"/>
      <c r="B96" s="37" t="str" cm="1">
        <f t="array" ref="B96">_xlfn.IFS(C96="","",Riepilogo!$C$9="","INSERIRE NOME SOCIETÀ",C96&lt;&gt;"",Riepilogo!$C$9)</f>
        <v/>
      </c>
      <c r="C96" s="35"/>
      <c r="D96" s="38"/>
      <c r="E96" s="38"/>
      <c r="F96" s="38"/>
      <c r="G96" s="29"/>
      <c r="H96" s="44"/>
      <c r="I96" s="44"/>
      <c r="J96" s="33"/>
      <c r="K96" s="30" t="str">
        <f>IF(D96="","",_xlfn.IFNA(INDEX(Dati!$A$26:$A$31,MATCH(D96,Dati!$B$26:$B$31,-1)),"ERR"))</f>
        <v/>
      </c>
      <c r="L96" s="36" t="str">
        <f>IF(AND(C96&lt;&gt;"",H96&lt;&gt;""),CONCATENATE(IF(K96="MAS","5",IF(R96=FALSE,"3","1")),IF(K96="ESO",Dati!$C$27,IF(K96="CAD",Dati!$C$28,IF(K96="JUN",Dati!$C$29,IF(K96="SEN",Dati!$C$30,IF(K96="MAS",Dati!$C$31,"ERR"))))),F96),"")</f>
        <v/>
      </c>
      <c r="M96" s="36" t="str">
        <f>IF(AND(C96&lt;&gt;"",I96&lt;&gt;""),CONCATENATE(IF(R96=FALSE,"","T"),IF(K96="ESO",Dati!$C$27,IF(K96="CAD",Dati!$C$28,IF(K96="JUN",Dati!$C$29,IF(K96="SEN",Dati!$C$30,"ERR")))),F96,J96),"")</f>
        <v/>
      </c>
      <c r="N96" s="32"/>
      <c r="O96" s="34" t="str">
        <f t="shared" si="8"/>
        <v/>
      </c>
      <c r="P96" s="78" t="str" cm="1">
        <f t="array" aca="1" ref="P96" ca="1">_xlfn.IFNA(_xlfn.IFS(C96="","",D96="","DATA DI NASCITA NON INSERITA",K96="ERR","CATEGORIA ERRATA",F96="","SESSO NON INSERITO",ISNA(VLOOKUP(F96,SESSO,1,FALSE)),"SESSO ERRATO",G96="","CINTURA NON INSERITA",ISNA(VLOOKUP(G96,CINTURE_TROFEO_MARCHE,1,FALSE)),"CINTURA ERRATA",AND(I96="SI",J96=""),"CATEGORIA DI PESO NON INSERITA",AND(H96="",I96=""),"NESSUNA GARA SELEZIONATA",AND(H96&lt;&gt;"",ISNA(VLOOKUP(H96,SCELTA,1,FALSE))),"ERRORE SCELTA KATA",AND(I96&lt;&gt;"",ISNA(VLOOKUP(I96,SCELTA,1,FALSE))),"ERRORE SCELTA KUMITE",AND(J96&lt;&gt;"",ISNA(VLOOKUP(J96,INDIRECT(CONCATENATE("PESI_",K96,"_",F96)),1,FALSE))),"CATEGORIA DI PESO ERRATA",AND(I96="SI",OR(E96="SI",K96="MAS")),"NON PUÓ GAREGGIARE NEL KUMITE"),"OK")</f>
        <v/>
      </c>
      <c r="Q96" s="16">
        <f t="shared" si="9"/>
        <v>0</v>
      </c>
      <c r="R96" s="42" t="b">
        <f t="shared" si="7"/>
        <v>0</v>
      </c>
      <c r="T96" s="42">
        <f t="shared" ca="1" si="6"/>
        <v>0</v>
      </c>
    </row>
  </sheetData>
  <sheetProtection algorithmName="SHA-512" hashValue="bcI66tN9CWH4d9LfapyQbImGeawLZqYpNyBhdg0fqYzqwVelAR+6vsiUnR12HeefWfMFqpsRiQAbTu2aeCCjyw==" saltValue="FeH+D+cKh/VDh/6gZftO3Q==" spinCount="100000" sheet="1" objects="1" scenarios="1" selectLockedCells="1"/>
  <mergeCells count="3">
    <mergeCell ref="D2:G2"/>
    <mergeCell ref="D3:G3"/>
    <mergeCell ref="D4:G4"/>
  </mergeCells>
  <conditionalFormatting sqref="P7:P96">
    <cfRule type="cellIs" dxfId="2" priority="1" operator="equal">
      <formula>""</formula>
    </cfRule>
    <cfRule type="cellIs" dxfId="1" priority="2" operator="equal">
      <formula>"OK"</formula>
    </cfRule>
    <cfRule type="cellIs" dxfId="0" priority="3" operator="notEqual">
      <formula>"OK"</formula>
    </cfRule>
  </conditionalFormatting>
  <dataValidations count="7">
    <dataValidation type="list" allowBlank="1" showInputMessage="1" showErrorMessage="1" sqref="F7:F96" xr:uid="{3EDE79C7-896D-401D-8549-6983875488ED}">
      <formula1>"M,F"</formula1>
    </dataValidation>
    <dataValidation type="list" allowBlank="1" showInputMessage="1" showErrorMessage="1" sqref="H7:H96" xr:uid="{2AD6FAFC-0622-473D-AE98-63C0A5E4043C}">
      <formula1>SCELTA</formula1>
    </dataValidation>
    <dataValidation type="list" allowBlank="1" showInputMessage="1" showErrorMessage="1" sqref="G7:G96" xr:uid="{7187D8A7-6E04-434E-90DC-8A93D3C60948}">
      <formula1>CINTURE_TROFEO_MARCHE</formula1>
    </dataValidation>
    <dataValidation type="date" showInputMessage="1" showErrorMessage="1" sqref="D7:D96" xr:uid="{B1D62895-1E71-4D7A-8CE4-6DEA41CF92F2}">
      <formula1>8767</formula1>
      <formula2>45657</formula2>
    </dataValidation>
    <dataValidation type="list" showInputMessage="1" showErrorMessage="1" sqref="E7:E96" xr:uid="{47C6EE7E-E3C8-4538-A731-DB10FC5154FD}">
      <formula1>SCELTA</formula1>
    </dataValidation>
    <dataValidation type="list" allowBlank="1" showInputMessage="1" showErrorMessage="1" sqref="I7:I96" xr:uid="{AC92B3C8-63F3-4F80-970A-B3FE3139C996}">
      <formula1>INDIRECT(_xlfn.CONCAT("SCELTA",IF(OR(E7="SI",K7="MAS"),"_NO","")))</formula1>
    </dataValidation>
    <dataValidation type="list" allowBlank="1" showInputMessage="1" showErrorMessage="1" sqref="J7:J96" xr:uid="{654902AF-20D2-4640-9B68-A9E4B410D347}">
      <formula1>INDIRECT(CONCATENATE("PESI_",K7,"_",F7,IF(I7&lt;&gt;"SI","NO","")))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915F-22EE-4452-912F-38914F31ED52}">
  <sheetPr codeName="Foglio4"/>
  <dimension ref="A1:P66"/>
  <sheetViews>
    <sheetView workbookViewId="0">
      <selection activeCell="G1" sqref="G1"/>
    </sheetView>
  </sheetViews>
  <sheetFormatPr defaultRowHeight="15" x14ac:dyDescent="0.25"/>
  <cols>
    <col min="1" max="1" width="15.85546875" style="17" bestFit="1" customWidth="1"/>
    <col min="2" max="2" width="21.42578125" style="17" bestFit="1" customWidth="1"/>
    <col min="3" max="3" width="2.140625" style="17" bestFit="1" customWidth="1"/>
    <col min="4" max="4" width="9.42578125" style="17" bestFit="1" customWidth="1"/>
    <col min="5" max="5" width="28.5703125" style="17" bestFit="1" customWidth="1"/>
    <col min="6" max="6" width="13.5703125" style="17" bestFit="1" customWidth="1"/>
    <col min="7" max="7" width="10.140625" style="17" customWidth="1"/>
    <col min="8" max="8" width="35.85546875" style="17" bestFit="1" customWidth="1"/>
    <col min="9" max="9" width="9.140625" style="17"/>
    <col min="10" max="10" width="35.28515625" style="17" bestFit="1" customWidth="1"/>
    <col min="11" max="12" width="9.140625" style="17"/>
    <col min="13" max="13" width="10.7109375" style="17" bestFit="1" customWidth="1"/>
    <col min="14" max="15" width="10.42578125" style="17" bestFit="1" customWidth="1"/>
    <col min="16" max="16384" width="9.140625" style="17"/>
  </cols>
  <sheetData>
    <row r="1" spans="1:16" x14ac:dyDescent="0.25">
      <c r="A1" s="17" t="s">
        <v>2</v>
      </c>
    </row>
    <row r="2" spans="1:16" x14ac:dyDescent="0.25">
      <c r="A2" s="17" t="s">
        <v>17</v>
      </c>
      <c r="B2" s="17" t="s">
        <v>18</v>
      </c>
      <c r="D2" s="17" t="s">
        <v>17</v>
      </c>
      <c r="E2" s="17" t="s">
        <v>19</v>
      </c>
      <c r="H2" s="17" t="s">
        <v>17</v>
      </c>
      <c r="I2" s="17" t="s">
        <v>20</v>
      </c>
      <c r="K2" s="17" t="s">
        <v>21</v>
      </c>
      <c r="M2" s="17" t="s">
        <v>17</v>
      </c>
      <c r="N2" s="18" t="s">
        <v>45</v>
      </c>
      <c r="O2" s="19"/>
      <c r="P2" s="17" t="s">
        <v>104</v>
      </c>
    </row>
    <row r="3" spans="1:16" x14ac:dyDescent="0.25">
      <c r="A3" s="17" t="s">
        <v>14</v>
      </c>
      <c r="D3" s="17" t="s">
        <v>14</v>
      </c>
      <c r="H3" s="17" t="s">
        <v>42</v>
      </c>
      <c r="I3" s="19">
        <v>25</v>
      </c>
      <c r="J3" s="17" t="s">
        <v>44</v>
      </c>
      <c r="K3" s="19">
        <v>25</v>
      </c>
      <c r="M3" s="17" t="s">
        <v>14</v>
      </c>
      <c r="N3" s="20">
        <v>44562</v>
      </c>
      <c r="O3" s="20"/>
    </row>
    <row r="4" spans="1:16" x14ac:dyDescent="0.25">
      <c r="A4" s="17" t="s">
        <v>14</v>
      </c>
      <c r="B4" s="17" t="s">
        <v>30</v>
      </c>
      <c r="D4" s="17" t="s">
        <v>14</v>
      </c>
      <c r="E4" s="17" t="s">
        <v>32</v>
      </c>
      <c r="H4" s="17" t="s">
        <v>42</v>
      </c>
      <c r="I4" s="19">
        <v>30</v>
      </c>
      <c r="J4" s="17" t="s">
        <v>44</v>
      </c>
      <c r="K4" s="19">
        <v>30</v>
      </c>
      <c r="M4" s="17" t="s">
        <v>15</v>
      </c>
      <c r="N4" s="20">
        <v>43465</v>
      </c>
      <c r="O4" s="20"/>
      <c r="P4" s="17" t="s">
        <v>57</v>
      </c>
    </row>
    <row r="5" spans="1:16" x14ac:dyDescent="0.25">
      <c r="A5" s="17" t="s">
        <v>14</v>
      </c>
      <c r="B5" s="17" t="s">
        <v>31</v>
      </c>
      <c r="D5" s="17" t="s">
        <v>15</v>
      </c>
      <c r="H5" s="17" t="s">
        <v>42</v>
      </c>
      <c r="I5" s="19">
        <v>35</v>
      </c>
      <c r="J5" s="17" t="s">
        <v>44</v>
      </c>
      <c r="K5" s="19">
        <v>35</v>
      </c>
      <c r="M5" s="17" t="s">
        <v>12</v>
      </c>
      <c r="N5" s="20">
        <v>42735</v>
      </c>
      <c r="O5" s="20"/>
      <c r="P5" s="17" t="s">
        <v>105</v>
      </c>
    </row>
    <row r="6" spans="1:16" x14ac:dyDescent="0.25">
      <c r="A6" s="17" t="s">
        <v>15</v>
      </c>
      <c r="D6" s="17" t="s">
        <v>15</v>
      </c>
      <c r="E6" s="17" t="s">
        <v>32</v>
      </c>
      <c r="H6" s="17" t="s">
        <v>42</v>
      </c>
      <c r="I6" s="19">
        <v>40</v>
      </c>
      <c r="J6" s="17" t="s">
        <v>44</v>
      </c>
      <c r="K6" s="19" t="s">
        <v>36</v>
      </c>
      <c r="M6" s="17" t="s">
        <v>13</v>
      </c>
      <c r="N6" s="20">
        <v>42004</v>
      </c>
      <c r="O6" s="20"/>
    </row>
    <row r="7" spans="1:16" x14ac:dyDescent="0.25">
      <c r="A7" s="17" t="s">
        <v>15</v>
      </c>
      <c r="B7" s="17" t="s">
        <v>30</v>
      </c>
      <c r="D7" s="17" t="s">
        <v>12</v>
      </c>
      <c r="H7" s="17" t="s">
        <v>42</v>
      </c>
      <c r="I7" s="17" t="s">
        <v>35</v>
      </c>
      <c r="M7" s="17" t="s">
        <v>108</v>
      </c>
      <c r="N7" s="20">
        <v>41274</v>
      </c>
      <c r="P7" s="17" t="s">
        <v>57</v>
      </c>
    </row>
    <row r="8" spans="1:16" x14ac:dyDescent="0.25">
      <c r="A8" s="17" t="s">
        <v>15</v>
      </c>
      <c r="B8" s="17" t="s">
        <v>31</v>
      </c>
      <c r="D8" s="17" t="s">
        <v>12</v>
      </c>
      <c r="E8" s="17" t="s">
        <v>32</v>
      </c>
      <c r="I8" s="19"/>
      <c r="J8" s="19"/>
      <c r="K8" s="19"/>
      <c r="M8" s="17" t="s">
        <v>107</v>
      </c>
      <c r="N8" s="20">
        <v>40543</v>
      </c>
    </row>
    <row r="9" spans="1:16" x14ac:dyDescent="0.25">
      <c r="A9" s="17" t="s">
        <v>12</v>
      </c>
      <c r="D9" s="17" t="s">
        <v>12</v>
      </c>
      <c r="H9" s="17" t="s">
        <v>41</v>
      </c>
      <c r="I9" s="19">
        <v>40</v>
      </c>
      <c r="J9" s="17" t="s">
        <v>43</v>
      </c>
      <c r="K9" s="19">
        <v>42</v>
      </c>
    </row>
    <row r="10" spans="1:16" x14ac:dyDescent="0.25">
      <c r="A10" s="17" t="s">
        <v>12</v>
      </c>
      <c r="B10" s="17" t="s">
        <v>30</v>
      </c>
      <c r="D10" s="17" t="s">
        <v>12</v>
      </c>
      <c r="E10" s="17" t="s">
        <v>32</v>
      </c>
      <c r="H10" s="17" t="s">
        <v>40</v>
      </c>
      <c r="I10" s="19">
        <v>45</v>
      </c>
      <c r="J10" s="17" t="s">
        <v>43</v>
      </c>
      <c r="K10" s="19">
        <v>47</v>
      </c>
    </row>
    <row r="11" spans="1:16" x14ac:dyDescent="0.25">
      <c r="A11" s="17" t="s">
        <v>12</v>
      </c>
      <c r="B11" s="17" t="s">
        <v>31</v>
      </c>
      <c r="D11" s="17" t="s">
        <v>12</v>
      </c>
      <c r="E11" s="17" t="s">
        <v>33</v>
      </c>
      <c r="H11" s="17" t="s">
        <v>40</v>
      </c>
      <c r="I11" s="19">
        <v>50</v>
      </c>
      <c r="J11" s="17" t="s">
        <v>43</v>
      </c>
      <c r="K11" s="19" t="s">
        <v>16</v>
      </c>
    </row>
    <row r="12" spans="1:16" x14ac:dyDescent="0.25">
      <c r="A12" s="17" t="s">
        <v>13</v>
      </c>
      <c r="D12" s="17" t="s">
        <v>13</v>
      </c>
      <c r="H12" s="17" t="s">
        <v>40</v>
      </c>
      <c r="I12" s="19">
        <v>55</v>
      </c>
      <c r="J12" s="19"/>
      <c r="N12" s="20"/>
    </row>
    <row r="13" spans="1:16" x14ac:dyDescent="0.25">
      <c r="A13" s="17" t="s">
        <v>13</v>
      </c>
      <c r="B13" s="17" t="s">
        <v>30</v>
      </c>
      <c r="D13" s="17" t="s">
        <v>13</v>
      </c>
      <c r="E13" s="17" t="s">
        <v>32</v>
      </c>
      <c r="H13" s="17" t="s">
        <v>40</v>
      </c>
      <c r="I13" s="17" t="s">
        <v>37</v>
      </c>
    </row>
    <row r="14" spans="1:16" x14ac:dyDescent="0.25">
      <c r="A14" s="17" t="s">
        <v>13</v>
      </c>
      <c r="B14" s="17" t="s">
        <v>31</v>
      </c>
      <c r="D14" s="17" t="s">
        <v>13</v>
      </c>
    </row>
    <row r="15" spans="1:16" x14ac:dyDescent="0.25">
      <c r="A15" s="17" t="s">
        <v>108</v>
      </c>
      <c r="D15" s="17" t="s">
        <v>13</v>
      </c>
      <c r="E15" s="17" t="s">
        <v>32</v>
      </c>
    </row>
    <row r="16" spans="1:16" x14ac:dyDescent="0.25">
      <c r="A16" s="17" t="s">
        <v>108</v>
      </c>
      <c r="B16" s="17" t="s">
        <v>30</v>
      </c>
      <c r="D16" s="17" t="s">
        <v>13</v>
      </c>
      <c r="E16" s="17" t="s">
        <v>34</v>
      </c>
    </row>
    <row r="17" spans="1:11" x14ac:dyDescent="0.25">
      <c r="A17" s="17" t="s">
        <v>108</v>
      </c>
      <c r="B17" s="17" t="s">
        <v>31</v>
      </c>
      <c r="D17" s="17" t="s">
        <v>108</v>
      </c>
    </row>
    <row r="18" spans="1:11" x14ac:dyDescent="0.25">
      <c r="D18" s="17" t="s">
        <v>108</v>
      </c>
      <c r="E18" s="17" t="s">
        <v>32</v>
      </c>
    </row>
    <row r="24" spans="1:11" x14ac:dyDescent="0.25">
      <c r="A24" s="17" t="s">
        <v>0</v>
      </c>
      <c r="H24" s="17" t="s">
        <v>101</v>
      </c>
      <c r="I24" s="17" t="s">
        <v>9</v>
      </c>
      <c r="J24" s="17" t="s">
        <v>102</v>
      </c>
      <c r="K24" s="17" t="s">
        <v>109</v>
      </c>
    </row>
    <row r="25" spans="1:11" x14ac:dyDescent="0.25">
      <c r="A25" s="17" t="s">
        <v>17</v>
      </c>
      <c r="B25" s="18" t="s">
        <v>45</v>
      </c>
      <c r="D25" s="17" t="s">
        <v>58</v>
      </c>
      <c r="F25" s="17" t="s">
        <v>60</v>
      </c>
      <c r="H25" s="17" t="s">
        <v>95</v>
      </c>
      <c r="I25" s="17" t="s">
        <v>93</v>
      </c>
      <c r="J25" s="17" t="s">
        <v>62</v>
      </c>
      <c r="K25" s="17" t="s">
        <v>95</v>
      </c>
    </row>
    <row r="26" spans="1:11" x14ac:dyDescent="0.25">
      <c r="A26" s="17" t="s">
        <v>24</v>
      </c>
      <c r="B26" s="20">
        <v>41274</v>
      </c>
      <c r="C26" s="20"/>
      <c r="F26" s="17" t="s">
        <v>62</v>
      </c>
      <c r="H26" s="17" t="s">
        <v>62</v>
      </c>
      <c r="I26" s="17" t="s">
        <v>94</v>
      </c>
      <c r="J26" s="17" t="s">
        <v>63</v>
      </c>
    </row>
    <row r="27" spans="1:11" x14ac:dyDescent="0.25">
      <c r="A27" s="17" t="s">
        <v>25</v>
      </c>
      <c r="B27" s="20">
        <v>40543</v>
      </c>
      <c r="C27" s="20" t="s">
        <v>69</v>
      </c>
      <c r="D27" s="17" t="s">
        <v>57</v>
      </c>
      <c r="F27" s="17" t="s">
        <v>63</v>
      </c>
      <c r="H27" s="17" t="s">
        <v>63</v>
      </c>
      <c r="J27" s="17" t="s">
        <v>64</v>
      </c>
    </row>
    <row r="28" spans="1:11" x14ac:dyDescent="0.25">
      <c r="A28" s="17" t="s">
        <v>26</v>
      </c>
      <c r="B28" s="20">
        <v>39813</v>
      </c>
      <c r="C28" s="20" t="s">
        <v>70</v>
      </c>
      <c r="F28" s="17" t="s">
        <v>64</v>
      </c>
      <c r="H28" s="17" t="s">
        <v>64</v>
      </c>
      <c r="J28" s="17" t="s">
        <v>65</v>
      </c>
    </row>
    <row r="29" spans="1:11" x14ac:dyDescent="0.25">
      <c r="A29" s="17" t="s">
        <v>27</v>
      </c>
      <c r="B29" s="20">
        <v>39082</v>
      </c>
      <c r="C29" s="20" t="s">
        <v>71</v>
      </c>
      <c r="F29" s="17" t="s">
        <v>65</v>
      </c>
      <c r="H29" s="17" t="s">
        <v>65</v>
      </c>
      <c r="J29" s="17" t="s">
        <v>66</v>
      </c>
    </row>
    <row r="30" spans="1:11" x14ac:dyDescent="0.25">
      <c r="A30" s="17" t="s">
        <v>28</v>
      </c>
      <c r="B30" s="20">
        <v>32508</v>
      </c>
      <c r="C30" s="20" t="s">
        <v>72</v>
      </c>
      <c r="F30" s="17" t="s">
        <v>66</v>
      </c>
      <c r="H30" s="17" t="s">
        <v>66</v>
      </c>
      <c r="J30" s="17" t="s">
        <v>67</v>
      </c>
    </row>
    <row r="31" spans="1:11" x14ac:dyDescent="0.25">
      <c r="A31" s="17" t="s">
        <v>107</v>
      </c>
      <c r="B31" s="20">
        <v>9132</v>
      </c>
      <c r="C31" s="17" t="s">
        <v>72</v>
      </c>
      <c r="F31" s="17" t="s">
        <v>67</v>
      </c>
      <c r="H31" s="17" t="s">
        <v>67</v>
      </c>
      <c r="J31" s="17" t="s">
        <v>68</v>
      </c>
    </row>
    <row r="32" spans="1:11" x14ac:dyDescent="0.25">
      <c r="B32" s="20"/>
      <c r="F32" s="17" t="s">
        <v>68</v>
      </c>
      <c r="H32" s="17" t="s">
        <v>68</v>
      </c>
      <c r="J32" s="17" t="s">
        <v>96</v>
      </c>
    </row>
    <row r="33" spans="1:10" x14ac:dyDescent="0.25">
      <c r="F33" s="17" t="s">
        <v>96</v>
      </c>
      <c r="H33" s="17" t="s">
        <v>96</v>
      </c>
      <c r="J33" s="17" t="s">
        <v>97</v>
      </c>
    </row>
    <row r="34" spans="1:10" x14ac:dyDescent="0.25">
      <c r="A34" s="17" t="s">
        <v>79</v>
      </c>
      <c r="B34" s="17" t="s">
        <v>80</v>
      </c>
      <c r="H34" s="17" t="s">
        <v>97</v>
      </c>
      <c r="J34" s="17" t="s">
        <v>98</v>
      </c>
    </row>
    <row r="35" spans="1:10" x14ac:dyDescent="0.25">
      <c r="A35" s="19">
        <v>38</v>
      </c>
      <c r="B35" s="19">
        <v>35</v>
      </c>
      <c r="H35" s="17" t="s">
        <v>98</v>
      </c>
      <c r="J35" s="17" t="s">
        <v>99</v>
      </c>
    </row>
    <row r="36" spans="1:10" x14ac:dyDescent="0.25">
      <c r="A36" s="19">
        <v>43</v>
      </c>
      <c r="B36" s="19">
        <v>40</v>
      </c>
      <c r="H36" s="17" t="s">
        <v>99</v>
      </c>
      <c r="J36" s="17" t="s">
        <v>100</v>
      </c>
    </row>
    <row r="37" spans="1:10" x14ac:dyDescent="0.25">
      <c r="A37" s="19">
        <v>48</v>
      </c>
      <c r="B37" s="19">
        <v>45</v>
      </c>
    </row>
    <row r="38" spans="1:10" x14ac:dyDescent="0.25">
      <c r="A38" s="19">
        <v>53</v>
      </c>
      <c r="B38" s="19">
        <v>50</v>
      </c>
    </row>
    <row r="39" spans="1:10" x14ac:dyDescent="0.25">
      <c r="A39" s="19">
        <v>58</v>
      </c>
      <c r="B39" s="19">
        <v>56</v>
      </c>
    </row>
    <row r="40" spans="1:10" x14ac:dyDescent="0.25">
      <c r="A40" s="19">
        <v>63</v>
      </c>
      <c r="B40" s="19">
        <v>62</v>
      </c>
    </row>
    <row r="41" spans="1:10" x14ac:dyDescent="0.25">
      <c r="A41" s="19">
        <v>68</v>
      </c>
      <c r="B41" s="19">
        <v>68</v>
      </c>
    </row>
    <row r="42" spans="1:10" x14ac:dyDescent="0.25">
      <c r="A42" s="19">
        <v>75</v>
      </c>
      <c r="B42" s="19" t="s">
        <v>74</v>
      </c>
    </row>
    <row r="43" spans="1:10" x14ac:dyDescent="0.25">
      <c r="A43" s="19" t="s">
        <v>73</v>
      </c>
    </row>
    <row r="44" spans="1:10" x14ac:dyDescent="0.25">
      <c r="A44" s="17" t="s">
        <v>81</v>
      </c>
      <c r="B44" s="17" t="s">
        <v>82</v>
      </c>
    </row>
    <row r="45" spans="1:10" x14ac:dyDescent="0.25">
      <c r="A45" s="19">
        <v>47</v>
      </c>
      <c r="B45" s="19">
        <v>42</v>
      </c>
    </row>
    <row r="46" spans="1:10" x14ac:dyDescent="0.25">
      <c r="A46" s="19">
        <v>52</v>
      </c>
      <c r="B46" s="19">
        <v>47</v>
      </c>
    </row>
    <row r="47" spans="1:10" x14ac:dyDescent="0.25">
      <c r="A47" s="19">
        <v>57</v>
      </c>
      <c r="B47" s="19">
        <v>54</v>
      </c>
    </row>
    <row r="48" spans="1:10" x14ac:dyDescent="0.25">
      <c r="A48" s="19">
        <v>63</v>
      </c>
      <c r="B48" s="19">
        <v>61</v>
      </c>
    </row>
    <row r="49" spans="1:2" x14ac:dyDescent="0.25">
      <c r="A49" s="19">
        <v>70</v>
      </c>
      <c r="B49" s="19">
        <v>68</v>
      </c>
    </row>
    <row r="50" spans="1:2" x14ac:dyDescent="0.25">
      <c r="A50" s="19">
        <v>78</v>
      </c>
      <c r="B50" s="19" t="s">
        <v>74</v>
      </c>
    </row>
    <row r="51" spans="1:2" x14ac:dyDescent="0.25">
      <c r="A51" s="19" t="s">
        <v>75</v>
      </c>
    </row>
    <row r="52" spans="1:2" x14ac:dyDescent="0.25">
      <c r="A52" s="17" t="s">
        <v>84</v>
      </c>
      <c r="B52" s="17" t="s">
        <v>83</v>
      </c>
    </row>
    <row r="53" spans="1:2" x14ac:dyDescent="0.25">
      <c r="A53" s="19">
        <v>50</v>
      </c>
      <c r="B53" s="19">
        <v>48</v>
      </c>
    </row>
    <row r="54" spans="1:2" x14ac:dyDescent="0.25">
      <c r="A54" s="19">
        <v>55</v>
      </c>
      <c r="B54" s="19">
        <v>53</v>
      </c>
    </row>
    <row r="55" spans="1:2" x14ac:dyDescent="0.25">
      <c r="A55" s="19">
        <v>61</v>
      </c>
      <c r="B55" s="19">
        <v>59</v>
      </c>
    </row>
    <row r="56" spans="1:2" x14ac:dyDescent="0.25">
      <c r="A56" s="19">
        <v>68</v>
      </c>
      <c r="B56" s="19">
        <v>66</v>
      </c>
    </row>
    <row r="57" spans="1:2" x14ac:dyDescent="0.25">
      <c r="A57" s="19">
        <v>76</v>
      </c>
      <c r="B57" s="19">
        <v>74</v>
      </c>
    </row>
    <row r="58" spans="1:2" x14ac:dyDescent="0.25">
      <c r="A58" s="19">
        <v>86</v>
      </c>
      <c r="B58" s="19" t="s">
        <v>77</v>
      </c>
    </row>
    <row r="59" spans="1:2" x14ac:dyDescent="0.25">
      <c r="A59" s="19" t="s">
        <v>76</v>
      </c>
    </row>
    <row r="60" spans="1:2" x14ac:dyDescent="0.25">
      <c r="A60" s="17" t="s">
        <v>85</v>
      </c>
      <c r="B60" s="17" t="s">
        <v>86</v>
      </c>
    </row>
    <row r="61" spans="1:2" x14ac:dyDescent="0.25">
      <c r="A61" s="19">
        <v>60</v>
      </c>
      <c r="B61" s="19">
        <v>50</v>
      </c>
    </row>
    <row r="62" spans="1:2" x14ac:dyDescent="0.25">
      <c r="A62" s="19">
        <v>67</v>
      </c>
      <c r="B62" s="19">
        <v>55</v>
      </c>
    </row>
    <row r="63" spans="1:2" x14ac:dyDescent="0.25">
      <c r="A63" s="19">
        <v>75</v>
      </c>
      <c r="B63" s="19">
        <v>61</v>
      </c>
    </row>
    <row r="64" spans="1:2" x14ac:dyDescent="0.25">
      <c r="A64" s="19">
        <v>84</v>
      </c>
      <c r="B64" s="19">
        <v>68</v>
      </c>
    </row>
    <row r="65" spans="1:2" x14ac:dyDescent="0.25">
      <c r="A65" s="19">
        <v>94</v>
      </c>
      <c r="B65" s="19" t="s">
        <v>74</v>
      </c>
    </row>
    <row r="66" spans="1:2" x14ac:dyDescent="0.25">
      <c r="A66" s="19" t="s">
        <v>78</v>
      </c>
    </row>
  </sheetData>
  <sheetProtection algorithmName="SHA-512" hashValue="pjI/OhB9mHcOJRSXeikfielpoKxfX0shrVt73diF0i7KroTGdq8DXVQZmgIL7yjgC8ct5SIiCCWusbvrYuVhqg==" saltValue="+g2eXsHeu5dZMBDkuxu8v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41</vt:i4>
      </vt:variant>
    </vt:vector>
  </HeadingPairs>
  <TitlesOfParts>
    <vt:vector size="45" baseType="lpstr">
      <vt:lpstr>Riepilogo</vt:lpstr>
      <vt:lpstr>GPG</vt:lpstr>
      <vt:lpstr>Trofeo Marche</vt:lpstr>
      <vt:lpstr>Dati</vt:lpstr>
      <vt:lpstr>CATEGORIE</vt:lpstr>
      <vt:lpstr>CINTURE_GPG</vt:lpstr>
      <vt:lpstr>CINTURE_TROFEO_MARCHE</vt:lpstr>
      <vt:lpstr>CINTURE_U14</vt:lpstr>
      <vt:lpstr>PERCORSO_U6</vt:lpstr>
      <vt:lpstr>PERCORSO_U8</vt:lpstr>
      <vt:lpstr>PESI_CAD_F</vt:lpstr>
      <vt:lpstr>PESI_CAD_M</vt:lpstr>
      <vt:lpstr>PESI_CF</vt:lpstr>
      <vt:lpstr>PESI_CM</vt:lpstr>
      <vt:lpstr>PESI_COMBATTIMENTO_INDIVIDUALE_F</vt:lpstr>
      <vt:lpstr>PESI_COMBATTIMENTO_INDIVIDUALE_M</vt:lpstr>
      <vt:lpstr>PESI_COMBATTIMENTO_LIBERO_F</vt:lpstr>
      <vt:lpstr>PESI_COMBATTIMENTO_LIBERO_M</vt:lpstr>
      <vt:lpstr>PESI_EF</vt:lpstr>
      <vt:lpstr>PESI_EM</vt:lpstr>
      <vt:lpstr>PESI_ESO_F</vt:lpstr>
      <vt:lpstr>PESI_ESO_M</vt:lpstr>
      <vt:lpstr>PESI_JF</vt:lpstr>
      <vt:lpstr>PESI_JM</vt:lpstr>
      <vt:lpstr>PESI_JUN_F</vt:lpstr>
      <vt:lpstr>PESI_JUN_M</vt:lpstr>
      <vt:lpstr>PESI_SEN_F</vt:lpstr>
      <vt:lpstr>PESI_SEN_M</vt:lpstr>
      <vt:lpstr>PESI_SF</vt:lpstr>
      <vt:lpstr>PESI_SM</vt:lpstr>
      <vt:lpstr>SCELTA</vt:lpstr>
      <vt:lpstr>SESSO</vt:lpstr>
      <vt:lpstr>TECHNICOLOR</vt:lpstr>
      <vt:lpstr>U10_KATA</vt:lpstr>
      <vt:lpstr>U10_KUMITE</vt:lpstr>
      <vt:lpstr>U10_KUMITE_NO</vt:lpstr>
      <vt:lpstr>U12_KATA</vt:lpstr>
      <vt:lpstr>U12_KUMITE</vt:lpstr>
      <vt:lpstr>U12_KUMITE_NO</vt:lpstr>
      <vt:lpstr>U14_KATA</vt:lpstr>
      <vt:lpstr>U14_KUMITE_NO</vt:lpstr>
      <vt:lpstr>U6_KATA</vt:lpstr>
      <vt:lpstr>U6_KUMITE_NO</vt:lpstr>
      <vt:lpstr>U8_KATA</vt:lpstr>
      <vt:lpstr>U8_KUMITE_NO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Castricini</dc:creator>
  <cp:lastModifiedBy>Lorenzo Castricini</cp:lastModifiedBy>
  <cp:lastPrinted>2024-08-02T13:56:13Z</cp:lastPrinted>
  <dcterms:created xsi:type="dcterms:W3CDTF">2024-05-10T17:25:38Z</dcterms:created>
  <dcterms:modified xsi:type="dcterms:W3CDTF">2024-10-03T07:57:09Z</dcterms:modified>
</cp:coreProperties>
</file>